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490" windowHeight="7650"/>
  </bookViews>
  <sheets>
    <sheet name="release scheme" sheetId="2" r:id="rId1"/>
  </sheets>
  <definedNames>
    <definedName name="_xlnm._FilterDatabase" localSheetId="0" hidden="1">'release scheme'!$A$7:$Z$7</definedName>
    <definedName name="_xlnm.Print_Area" localSheetId="0">'release scheme'!$A$1:$CT$299</definedName>
    <definedName name="_xlnm.Print_Titles" localSheetId="0">'release scheme'!$A:$B,'release scheme'!$1:$6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298" i="2"/>
  <c r="CL275"/>
  <c r="CL273"/>
  <c r="CL271"/>
  <c r="CL267"/>
  <c r="CL262"/>
  <c r="CL258"/>
  <c r="CL264" s="1"/>
  <c r="CL255"/>
  <c r="CL250"/>
  <c r="CL230"/>
  <c r="CL240"/>
  <c r="CL237"/>
  <c r="CL242"/>
  <c r="CL227"/>
  <c r="CL223"/>
  <c r="CL225" s="1"/>
  <c r="CL219"/>
  <c r="CL215"/>
  <c r="CL211"/>
  <c r="CL207"/>
  <c r="CL197"/>
  <c r="CL193"/>
  <c r="CL189"/>
  <c r="CL186"/>
  <c r="CL181"/>
  <c r="CL176"/>
  <c r="CL170"/>
  <c r="CL187" s="1"/>
  <c r="CL166"/>
  <c r="CL162"/>
  <c r="CL158"/>
  <c r="CL148"/>
  <c r="CL144"/>
  <c r="CL141"/>
  <c r="CL136"/>
  <c r="CL137" s="1"/>
  <c r="CL127"/>
  <c r="CL124"/>
  <c r="CL119"/>
  <c r="CL115"/>
  <c r="CL112"/>
  <c r="CL109"/>
  <c r="CL106"/>
  <c r="CL103"/>
  <c r="CL100"/>
  <c r="CL95"/>
  <c r="CL87"/>
  <c r="CL84"/>
  <c r="CL81"/>
  <c r="CL77"/>
  <c r="CL73"/>
  <c r="CL70"/>
  <c r="CL67"/>
  <c r="CL64"/>
  <c r="CL61"/>
  <c r="CL58"/>
  <c r="CL54"/>
  <c r="CL51"/>
  <c r="CL45"/>
  <c r="CL41"/>
  <c r="CL38"/>
  <c r="CL35"/>
  <c r="CL31"/>
  <c r="CL27"/>
  <c r="CL19"/>
  <c r="CL16"/>
  <c r="CL13"/>
  <c r="CL296"/>
  <c r="CL10"/>
  <c r="CL91" l="1"/>
  <c r="CL299" s="1"/>
  <c r="DC264" l="1"/>
  <c r="DD264"/>
  <c r="BN223" l="1"/>
  <c r="BN225" s="1"/>
  <c r="BO223"/>
  <c r="BP223"/>
  <c r="BQ223"/>
  <c r="BQ225" s="1"/>
  <c r="BR223"/>
  <c r="BR225" s="1"/>
  <c r="BS223"/>
  <c r="BT223"/>
  <c r="BU223"/>
  <c r="BU225" s="1"/>
  <c r="BN219"/>
  <c r="BO219"/>
  <c r="BO225" s="1"/>
  <c r="BP219"/>
  <c r="BP225" s="1"/>
  <c r="BQ219"/>
  <c r="BR219"/>
  <c r="BS219"/>
  <c r="BS225" s="1"/>
  <c r="BT219"/>
  <c r="BT225" s="1"/>
  <c r="BU219"/>
  <c r="BN215"/>
  <c r="BO215"/>
  <c r="BP215"/>
  <c r="BQ215"/>
  <c r="BR215"/>
  <c r="BS215"/>
  <c r="BT215"/>
  <c r="BU215"/>
  <c r="BN211"/>
  <c r="BO211"/>
  <c r="BP211"/>
  <c r="BQ211"/>
  <c r="BR211"/>
  <c r="BS211"/>
  <c r="BT211"/>
  <c r="BU211"/>
  <c r="BN207"/>
  <c r="BO207"/>
  <c r="BP207"/>
  <c r="BQ207"/>
  <c r="BR207"/>
  <c r="BS207"/>
  <c r="BT207"/>
  <c r="BU207"/>
  <c r="BN197"/>
  <c r="BO197"/>
  <c r="BP197"/>
  <c r="BQ197"/>
  <c r="BR197"/>
  <c r="BS197"/>
  <c r="BT197"/>
  <c r="BU197"/>
  <c r="BN193"/>
  <c r="BO193"/>
  <c r="BP193"/>
  <c r="BQ193"/>
  <c r="BR193"/>
  <c r="BS193"/>
  <c r="BT193"/>
  <c r="BU193"/>
  <c r="BN189"/>
  <c r="BO189"/>
  <c r="BP189"/>
  <c r="BQ189"/>
  <c r="BR189"/>
  <c r="BS189"/>
  <c r="BT189"/>
  <c r="BU189"/>
  <c r="BU275" l="1"/>
  <c r="BU298"/>
  <c r="CD298"/>
  <c r="CE298"/>
  <c r="BU296"/>
  <c r="BU273"/>
  <c r="BU271"/>
  <c r="BU262"/>
  <c r="BU258"/>
  <c r="BU264" s="1"/>
  <c r="BU255"/>
  <c r="BU250"/>
  <c r="BU240"/>
  <c r="BU227"/>
  <c r="BU186"/>
  <c r="BU181"/>
  <c r="BU176"/>
  <c r="BU170"/>
  <c r="BU166"/>
  <c r="BU162"/>
  <c r="BU148"/>
  <c r="BU141"/>
  <c r="BU136"/>
  <c r="BU127"/>
  <c r="BU124"/>
  <c r="BU119"/>
  <c r="BU115"/>
  <c r="BU112"/>
  <c r="BU109"/>
  <c r="BU106"/>
  <c r="BU103"/>
  <c r="BU100"/>
  <c r="BU95"/>
  <c r="BU87"/>
  <c r="BU84"/>
  <c r="BU81"/>
  <c r="BU77"/>
  <c r="BU73"/>
  <c r="BU70"/>
  <c r="BU67"/>
  <c r="BU64"/>
  <c r="BU61"/>
  <c r="BU58"/>
  <c r="BU54"/>
  <c r="BU137" l="1"/>
  <c r="AX55" l="1"/>
  <c r="AX57"/>
  <c r="AH55"/>
  <c r="AH57"/>
  <c r="R55"/>
  <c r="R57"/>
  <c r="BN240"/>
  <c r="BO240"/>
  <c r="BP240"/>
  <c r="BQ240"/>
  <c r="BR240"/>
  <c r="BS240"/>
  <c r="BT240"/>
  <c r="BN237"/>
  <c r="BO237"/>
  <c r="BP237"/>
  <c r="BQ237"/>
  <c r="BR237"/>
  <c r="BS237"/>
  <c r="BT237"/>
  <c r="BU237"/>
  <c r="BN230"/>
  <c r="BO230"/>
  <c r="BP230"/>
  <c r="BQ230"/>
  <c r="BR230"/>
  <c r="BS230"/>
  <c r="BT230"/>
  <c r="BU230"/>
  <c r="BU242" l="1"/>
  <c r="BT242"/>
  <c r="BP242"/>
  <c r="BQ242"/>
  <c r="BR242"/>
  <c r="BN242"/>
  <c r="BS242"/>
  <c r="BO242"/>
  <c r="BN262" l="1"/>
  <c r="BO262"/>
  <c r="BP262"/>
  <c r="BQ262"/>
  <c r="BR262"/>
  <c r="BS262"/>
  <c r="BT262"/>
  <c r="BN258"/>
  <c r="BO258"/>
  <c r="BP258"/>
  <c r="BQ258"/>
  <c r="BR258"/>
  <c r="BS258"/>
  <c r="BT258"/>
  <c r="BN255"/>
  <c r="BO255"/>
  <c r="BO264" s="1"/>
  <c r="BP255"/>
  <c r="BQ255"/>
  <c r="BR255"/>
  <c r="BS255"/>
  <c r="BT255"/>
  <c r="BN250"/>
  <c r="BO250"/>
  <c r="BP250"/>
  <c r="BQ250"/>
  <c r="BR250"/>
  <c r="BS250"/>
  <c r="BT250"/>
  <c r="BP267"/>
  <c r="BQ267"/>
  <c r="BN264" l="1"/>
  <c r="BP264"/>
  <c r="BQ264"/>
  <c r="BT264"/>
  <c r="BR264"/>
  <c r="BS264"/>
  <c r="BO298" l="1"/>
  <c r="BP298"/>
  <c r="BQ298"/>
  <c r="BR298"/>
  <c r="BS298"/>
  <c r="BT298"/>
  <c r="AH290"/>
  <c r="AX276"/>
  <c r="AX290"/>
  <c r="BN296"/>
  <c r="BO296"/>
  <c r="BP296"/>
  <c r="BQ296"/>
  <c r="BR296"/>
  <c r="BS296"/>
  <c r="BT296"/>
  <c r="BD84"/>
  <c r="BN84"/>
  <c r="BO84"/>
  <c r="BP84"/>
  <c r="BQ84"/>
  <c r="BR84"/>
  <c r="BS84"/>
  <c r="BT84"/>
  <c r="BN87"/>
  <c r="BO87"/>
  <c r="BP87"/>
  <c r="BQ87"/>
  <c r="BR87"/>
  <c r="BS87"/>
  <c r="BT87"/>
  <c r="BN81"/>
  <c r="BO81"/>
  <c r="BP81"/>
  <c r="BQ81"/>
  <c r="BR81"/>
  <c r="BS81"/>
  <c r="BT81"/>
  <c r="BN77"/>
  <c r="BO77"/>
  <c r="BP77"/>
  <c r="BQ77"/>
  <c r="BR77"/>
  <c r="BS77"/>
  <c r="BT77"/>
  <c r="BN73"/>
  <c r="BO73"/>
  <c r="BP73"/>
  <c r="BQ73"/>
  <c r="BR73"/>
  <c r="BS73"/>
  <c r="BT73"/>
  <c r="BN70"/>
  <c r="BO70"/>
  <c r="BP70"/>
  <c r="BQ70"/>
  <c r="BR70"/>
  <c r="BS70"/>
  <c r="BT70"/>
  <c r="BN67"/>
  <c r="BO67"/>
  <c r="BP67"/>
  <c r="BQ67"/>
  <c r="BR67"/>
  <c r="BS67"/>
  <c r="BT67"/>
  <c r="BN64"/>
  <c r="BO64"/>
  <c r="BP64"/>
  <c r="BQ64"/>
  <c r="BR64"/>
  <c r="BS64"/>
  <c r="BT64"/>
  <c r="BN61"/>
  <c r="BO61"/>
  <c r="BP61"/>
  <c r="BQ61"/>
  <c r="BR61"/>
  <c r="BS61"/>
  <c r="BT61"/>
  <c r="BN58"/>
  <c r="BO58"/>
  <c r="BP58"/>
  <c r="BQ58"/>
  <c r="BR58"/>
  <c r="BS58"/>
  <c r="BT58"/>
  <c r="BN54"/>
  <c r="BO54"/>
  <c r="BP54"/>
  <c r="BQ54"/>
  <c r="BR54"/>
  <c r="BS54"/>
  <c r="BT54"/>
  <c r="BN51"/>
  <c r="BO51"/>
  <c r="BP51"/>
  <c r="BQ51"/>
  <c r="BR51"/>
  <c r="BS51"/>
  <c r="BT51"/>
  <c r="BU51"/>
  <c r="BN45"/>
  <c r="BO45"/>
  <c r="BP45"/>
  <c r="BQ45"/>
  <c r="BR45"/>
  <c r="BS45"/>
  <c r="BT45"/>
  <c r="BU45"/>
  <c r="BN41"/>
  <c r="BO41"/>
  <c r="BP41"/>
  <c r="BQ41"/>
  <c r="BR41"/>
  <c r="BS41"/>
  <c r="BT41"/>
  <c r="BU41"/>
  <c r="BN38"/>
  <c r="BO38"/>
  <c r="BP38"/>
  <c r="BQ38"/>
  <c r="BR38"/>
  <c r="BS38"/>
  <c r="BT38"/>
  <c r="BU38"/>
  <c r="BN35"/>
  <c r="BO35"/>
  <c r="BP35"/>
  <c r="BQ35"/>
  <c r="BR35"/>
  <c r="BS35"/>
  <c r="BT35"/>
  <c r="BU35"/>
  <c r="BN31"/>
  <c r="BO31"/>
  <c r="BP31"/>
  <c r="BQ31"/>
  <c r="BR31"/>
  <c r="BS31"/>
  <c r="BT31"/>
  <c r="BU31"/>
  <c r="BN27"/>
  <c r="BO27"/>
  <c r="BP27"/>
  <c r="BQ27"/>
  <c r="BR27"/>
  <c r="BS27"/>
  <c r="BT27"/>
  <c r="BU27"/>
  <c r="BN19"/>
  <c r="BO19"/>
  <c r="BP19"/>
  <c r="BQ19"/>
  <c r="BR19"/>
  <c r="BS19"/>
  <c r="BT19"/>
  <c r="BU19"/>
  <c r="BN16"/>
  <c r="BO16"/>
  <c r="BP16"/>
  <c r="BQ16"/>
  <c r="BR16"/>
  <c r="BS16"/>
  <c r="BT16"/>
  <c r="BU16"/>
  <c r="BN13"/>
  <c r="BO13"/>
  <c r="BP13"/>
  <c r="BQ13"/>
  <c r="BR13"/>
  <c r="BS13"/>
  <c r="BT13"/>
  <c r="BU13"/>
  <c r="BN10"/>
  <c r="BO10"/>
  <c r="BP10"/>
  <c r="BQ10"/>
  <c r="BR10"/>
  <c r="BS10"/>
  <c r="BT10"/>
  <c r="BU10"/>
  <c r="BU91" l="1"/>
  <c r="BN186"/>
  <c r="BO186"/>
  <c r="BP186"/>
  <c r="BQ186"/>
  <c r="BR186"/>
  <c r="BS186"/>
  <c r="BT186"/>
  <c r="BN181"/>
  <c r="BQ181"/>
  <c r="BR181"/>
  <c r="BS181"/>
  <c r="BT181"/>
  <c r="BN176"/>
  <c r="BO176"/>
  <c r="BQ176"/>
  <c r="BS176"/>
  <c r="BT176"/>
  <c r="BN170"/>
  <c r="BO170"/>
  <c r="BP170"/>
  <c r="BQ170"/>
  <c r="BR170"/>
  <c r="BS170"/>
  <c r="BT170"/>
  <c r="BN166"/>
  <c r="BP166"/>
  <c r="BQ166"/>
  <c r="BR166"/>
  <c r="BS166"/>
  <c r="BT166"/>
  <c r="BN162"/>
  <c r="BO162"/>
  <c r="BP162"/>
  <c r="BQ162"/>
  <c r="BR162"/>
  <c r="BS162"/>
  <c r="BT162"/>
  <c r="BN158"/>
  <c r="BQ158"/>
  <c r="BR158"/>
  <c r="BS158"/>
  <c r="BT158"/>
  <c r="BN148"/>
  <c r="BO148"/>
  <c r="BP148"/>
  <c r="BQ148"/>
  <c r="BR148"/>
  <c r="BS148"/>
  <c r="BT148"/>
  <c r="BN144"/>
  <c r="BP144"/>
  <c r="BQ144"/>
  <c r="BR144"/>
  <c r="BS144"/>
  <c r="BT144"/>
  <c r="BN141"/>
  <c r="BO141"/>
  <c r="BP141"/>
  <c r="BQ141"/>
  <c r="BR141"/>
  <c r="BS141"/>
  <c r="BT141"/>
  <c r="BT182"/>
  <c r="BT179"/>
  <c r="BU167"/>
  <c r="BU149"/>
  <c r="BU142"/>
  <c r="BT142"/>
  <c r="BU138"/>
  <c r="BP182"/>
  <c r="BP179"/>
  <c r="BP178"/>
  <c r="BP177"/>
  <c r="BP173"/>
  <c r="BP176" s="1"/>
  <c r="BP172"/>
  <c r="BP149"/>
  <c r="BP138"/>
  <c r="BS177"/>
  <c r="BR173"/>
  <c r="BR145"/>
  <c r="BO183"/>
  <c r="BO180"/>
  <c r="BO179"/>
  <c r="BO171"/>
  <c r="BO169"/>
  <c r="BO167"/>
  <c r="BO165"/>
  <c r="BO149"/>
  <c r="BO158" s="1"/>
  <c r="BO145"/>
  <c r="BO142"/>
  <c r="BU158" l="1"/>
  <c r="BU187" s="1"/>
  <c r="BP158"/>
  <c r="BO181"/>
  <c r="BO144"/>
  <c r="BO166"/>
  <c r="BO187" s="1"/>
  <c r="BP181"/>
  <c r="BP187" s="1"/>
  <c r="BU144"/>
  <c r="BR176"/>
  <c r="BN187"/>
  <c r="BQ187"/>
  <c r="BR187"/>
  <c r="BS187"/>
  <c r="BT187"/>
  <c r="BN91" l="1"/>
  <c r="BO91"/>
  <c r="BP91"/>
  <c r="BQ91"/>
  <c r="BR91"/>
  <c r="BS91"/>
  <c r="BT91"/>
  <c r="BN136" l="1"/>
  <c r="BO136"/>
  <c r="BP136"/>
  <c r="BQ136"/>
  <c r="BR136"/>
  <c r="BS136"/>
  <c r="BT136"/>
  <c r="BN127"/>
  <c r="BO127"/>
  <c r="BP127"/>
  <c r="BQ127"/>
  <c r="BR127"/>
  <c r="BS127"/>
  <c r="BT127"/>
  <c r="BN124"/>
  <c r="BO124"/>
  <c r="BP124"/>
  <c r="BQ124"/>
  <c r="BR124"/>
  <c r="BS124"/>
  <c r="BT124"/>
  <c r="BN119"/>
  <c r="BO119"/>
  <c r="BP119"/>
  <c r="BQ119"/>
  <c r="BR119"/>
  <c r="BS119"/>
  <c r="BT119"/>
  <c r="BN115"/>
  <c r="BO115"/>
  <c r="BP115"/>
  <c r="BQ115"/>
  <c r="BR115"/>
  <c r="BS115"/>
  <c r="BT115"/>
  <c r="BN112"/>
  <c r="BO112"/>
  <c r="BP112"/>
  <c r="BQ112"/>
  <c r="BR112"/>
  <c r="BS112"/>
  <c r="BT112"/>
  <c r="BN109"/>
  <c r="BO109"/>
  <c r="BP109"/>
  <c r="BQ109"/>
  <c r="BR109"/>
  <c r="BS109"/>
  <c r="BT109"/>
  <c r="BN106"/>
  <c r="BO106"/>
  <c r="BP106"/>
  <c r="BQ106"/>
  <c r="BR106"/>
  <c r="BS106"/>
  <c r="BT106"/>
  <c r="BN103"/>
  <c r="BO103"/>
  <c r="BP103"/>
  <c r="BQ103"/>
  <c r="BR103"/>
  <c r="BS103"/>
  <c r="BT103"/>
  <c r="BN100"/>
  <c r="BO100"/>
  <c r="BP100"/>
  <c r="BQ100"/>
  <c r="BR100"/>
  <c r="BS100"/>
  <c r="BT100"/>
  <c r="BN95"/>
  <c r="BO95"/>
  <c r="BP95"/>
  <c r="BQ95"/>
  <c r="BR95"/>
  <c r="BS95"/>
  <c r="BT95"/>
  <c r="BR137" l="1"/>
  <c r="BQ137"/>
  <c r="BS137"/>
  <c r="BT137"/>
  <c r="BO137"/>
  <c r="BP137"/>
  <c r="BN137"/>
  <c r="BS267"/>
  <c r="BT267"/>
  <c r="BU267"/>
  <c r="BU299" s="1"/>
  <c r="BN227"/>
  <c r="BO227"/>
  <c r="BP227"/>
  <c r="BQ227"/>
  <c r="BR227"/>
  <c r="BS227"/>
  <c r="BT227"/>
  <c r="BN275"/>
  <c r="BO275"/>
  <c r="BP275"/>
  <c r="BQ275"/>
  <c r="BR275"/>
  <c r="BS275"/>
  <c r="BT275"/>
  <c r="BN267"/>
  <c r="BO267"/>
  <c r="BR267"/>
  <c r="BN271"/>
  <c r="BN273" s="1"/>
  <c r="BO271"/>
  <c r="BO273" s="1"/>
  <c r="BP271"/>
  <c r="BQ271"/>
  <c r="BR271"/>
  <c r="BS271"/>
  <c r="BT271"/>
  <c r="BS273" l="1"/>
  <c r="BS299" s="1"/>
  <c r="BQ273"/>
  <c r="BR273"/>
  <c r="BR299" s="1"/>
  <c r="BP273"/>
  <c r="BT273"/>
  <c r="BT299" s="1"/>
  <c r="BO299"/>
  <c r="AX217"/>
  <c r="BQ299" l="1"/>
  <c r="BP299"/>
  <c r="BN298"/>
  <c r="BN299" l="1"/>
  <c r="AX88" l="1"/>
  <c r="AY59"/>
  <c r="AY165"/>
  <c r="AZ112" l="1"/>
  <c r="BC101"/>
  <c r="BA132"/>
  <c r="BA133"/>
  <c r="BA134"/>
  <c r="BA135"/>
  <c r="BA136" s="1"/>
  <c r="BA131"/>
  <c r="BA104"/>
  <c r="BA106" s="1"/>
  <c r="BA105"/>
  <c r="BA107"/>
  <c r="BA108"/>
  <c r="BA110"/>
  <c r="BA112" s="1"/>
  <c r="BA111"/>
  <c r="BA113"/>
  <c r="BA114"/>
  <c r="BA116"/>
  <c r="BA117"/>
  <c r="BA118"/>
  <c r="BA120"/>
  <c r="BA121"/>
  <c r="BA122"/>
  <c r="BA123"/>
  <c r="BA125"/>
  <c r="BA126"/>
  <c r="BA128"/>
  <c r="BA129"/>
  <c r="BA102"/>
  <c r="BA93"/>
  <c r="BA94"/>
  <c r="BA96"/>
  <c r="BA97"/>
  <c r="BA98"/>
  <c r="BA99"/>
  <c r="BA92"/>
  <c r="AZ131"/>
  <c r="AZ132"/>
  <c r="AZ133"/>
  <c r="AZ134"/>
  <c r="AZ135"/>
  <c r="AZ130"/>
  <c r="AZ128"/>
  <c r="AZ116"/>
  <c r="AZ117"/>
  <c r="AZ118"/>
  <c r="AZ120"/>
  <c r="AZ121"/>
  <c r="AZ122"/>
  <c r="AZ124" s="1"/>
  <c r="AZ123"/>
  <c r="AZ125"/>
  <c r="AZ127" s="1"/>
  <c r="AZ114"/>
  <c r="AZ113"/>
  <c r="AZ104"/>
  <c r="AZ106" s="1"/>
  <c r="AZ105"/>
  <c r="AZ107"/>
  <c r="AZ109" s="1"/>
  <c r="AZ102"/>
  <c r="AZ103" s="1"/>
  <c r="AZ99"/>
  <c r="AZ98"/>
  <c r="AZ93"/>
  <c r="AZ94"/>
  <c r="AZ96"/>
  <c r="AZ92"/>
  <c r="AZ100" l="1"/>
  <c r="AZ95"/>
  <c r="AZ136"/>
  <c r="AZ137" s="1"/>
  <c r="BA109"/>
  <c r="BA127"/>
  <c r="AZ119"/>
  <c r="BA100"/>
  <c r="BA95"/>
  <c r="BA115"/>
  <c r="AZ115"/>
  <c r="BA124"/>
  <c r="BA119"/>
  <c r="AX284"/>
  <c r="AX281"/>
  <c r="AX278"/>
  <c r="AX272"/>
  <c r="AX265"/>
  <c r="AX216"/>
  <c r="AX214"/>
  <c r="AX209"/>
  <c r="AX185"/>
  <c r="AX184"/>
  <c r="AX169"/>
  <c r="AX156"/>
  <c r="AX150"/>
  <c r="AX149"/>
  <c r="AX145"/>
  <c r="AX114"/>
  <c r="AX93"/>
  <c r="AX83"/>
  <c r="AX76"/>
  <c r="AX74"/>
  <c r="AX69"/>
  <c r="AX68"/>
  <c r="AX65"/>
  <c r="AX48"/>
  <c r="AX28"/>
  <c r="AX24"/>
  <c r="AX23"/>
  <c r="AX21"/>
  <c r="AX17"/>
  <c r="BC282" l="1"/>
  <c r="BC283"/>
  <c r="BC284"/>
  <c r="AY285" l="1"/>
  <c r="AY286"/>
  <c r="AY284"/>
  <c r="AY281"/>
  <c r="AY279"/>
  <c r="AY278"/>
  <c r="BC277"/>
  <c r="AY288"/>
  <c r="AY289"/>
  <c r="AY290"/>
  <c r="AY291"/>
  <c r="AY292"/>
  <c r="AY293"/>
  <c r="AY294"/>
  <c r="AY295"/>
  <c r="AY287"/>
  <c r="AY283"/>
  <c r="AY282"/>
  <c r="AZ278"/>
  <c r="BA278"/>
  <c r="BB278"/>
  <c r="BC278"/>
  <c r="BD278"/>
  <c r="BE278"/>
  <c r="AZ279"/>
  <c r="BA279"/>
  <c r="BB279"/>
  <c r="BC279"/>
  <c r="BD279"/>
  <c r="BE279"/>
  <c r="AZ280"/>
  <c r="BA280"/>
  <c r="BB280"/>
  <c r="BC280"/>
  <c r="BD280"/>
  <c r="BE280"/>
  <c r="AZ281"/>
  <c r="BA281"/>
  <c r="BB281"/>
  <c r="BC281"/>
  <c r="BD281"/>
  <c r="BE281"/>
  <c r="AZ282"/>
  <c r="BA282"/>
  <c r="BB282"/>
  <c r="BD282"/>
  <c r="BE282"/>
  <c r="AZ283"/>
  <c r="BA283"/>
  <c r="BB283"/>
  <c r="BD283"/>
  <c r="BE283"/>
  <c r="AZ284"/>
  <c r="BA284"/>
  <c r="BB284"/>
  <c r="BD284"/>
  <c r="BE284"/>
  <c r="AZ285"/>
  <c r="BA285"/>
  <c r="BB285"/>
  <c r="BC285"/>
  <c r="BD285"/>
  <c r="BE285"/>
  <c r="AZ286"/>
  <c r="BA286"/>
  <c r="BB286"/>
  <c r="BC286"/>
  <c r="BD286"/>
  <c r="BE286"/>
  <c r="AZ287"/>
  <c r="BA287"/>
  <c r="BB287"/>
  <c r="BC287"/>
  <c r="BD287"/>
  <c r="BE287"/>
  <c r="AZ288"/>
  <c r="BA288"/>
  <c r="BB288"/>
  <c r="BC288"/>
  <c r="BD288"/>
  <c r="BE288"/>
  <c r="AZ289"/>
  <c r="BA289"/>
  <c r="BB289"/>
  <c r="BC289"/>
  <c r="BD289"/>
  <c r="BE289"/>
  <c r="AZ290"/>
  <c r="BA290"/>
  <c r="BB290"/>
  <c r="BC290"/>
  <c r="BD290"/>
  <c r="BE290"/>
  <c r="AZ291"/>
  <c r="BA291"/>
  <c r="BB291"/>
  <c r="BC291"/>
  <c r="BD291"/>
  <c r="BE291"/>
  <c r="AZ292"/>
  <c r="BA292"/>
  <c r="BB292"/>
  <c r="BC292"/>
  <c r="BD292"/>
  <c r="BE292"/>
  <c r="AZ293"/>
  <c r="BA293"/>
  <c r="BB293"/>
  <c r="BC293"/>
  <c r="BD293"/>
  <c r="BE293"/>
  <c r="AZ294"/>
  <c r="BA294"/>
  <c r="BB294"/>
  <c r="BC294"/>
  <c r="BD294"/>
  <c r="BE294"/>
  <c r="AZ295"/>
  <c r="BA295"/>
  <c r="BB295"/>
  <c r="BC295"/>
  <c r="BD295"/>
  <c r="BE295"/>
  <c r="AY280"/>
  <c r="AX283"/>
  <c r="AX285"/>
  <c r="AX286"/>
  <c r="AX287"/>
  <c r="AX288"/>
  <c r="AX289"/>
  <c r="AX291"/>
  <c r="AX292"/>
  <c r="AX293"/>
  <c r="AX294"/>
  <c r="AX295"/>
  <c r="AX279"/>
  <c r="AX280"/>
  <c r="AX282"/>
  <c r="AX277"/>
  <c r="AY277"/>
  <c r="AZ277"/>
  <c r="BA277"/>
  <c r="BB277"/>
  <c r="BD277"/>
  <c r="BE277"/>
  <c r="AY276"/>
  <c r="AZ276"/>
  <c r="BA276"/>
  <c r="BB276"/>
  <c r="BC276"/>
  <c r="BD276"/>
  <c r="BE276"/>
  <c r="AY52"/>
  <c r="AY53"/>
  <c r="AY55"/>
  <c r="AY56"/>
  <c r="AY57"/>
  <c r="AY60"/>
  <c r="AY61" s="1"/>
  <c r="AY62"/>
  <c r="AY63"/>
  <c r="AY65"/>
  <c r="AY66"/>
  <c r="AY68"/>
  <c r="AY69"/>
  <c r="AY71"/>
  <c r="AY72"/>
  <c r="AY74"/>
  <c r="AY75"/>
  <c r="AY76"/>
  <c r="AY78"/>
  <c r="AY79"/>
  <c r="AY80"/>
  <c r="AY82"/>
  <c r="AY83"/>
  <c r="AY85"/>
  <c r="AY86"/>
  <c r="AY88"/>
  <c r="AY89"/>
  <c r="AY90"/>
  <c r="AY92"/>
  <c r="AY93"/>
  <c r="AY95" s="1"/>
  <c r="AY94"/>
  <c r="AY96"/>
  <c r="AY97"/>
  <c r="AY98"/>
  <c r="AY100" s="1"/>
  <c r="AY99"/>
  <c r="AY101"/>
  <c r="AY103" s="1"/>
  <c r="AY102"/>
  <c r="AY104"/>
  <c r="AY105"/>
  <c r="AY107"/>
  <c r="AY109" s="1"/>
  <c r="AY108"/>
  <c r="AY110"/>
  <c r="AY111"/>
  <c r="AY113"/>
  <c r="AY114"/>
  <c r="AY116"/>
  <c r="AY117"/>
  <c r="AY118"/>
  <c r="AY120"/>
  <c r="AY121"/>
  <c r="AY122"/>
  <c r="AY123"/>
  <c r="AY125"/>
  <c r="AY126"/>
  <c r="AY128"/>
  <c r="AY129"/>
  <c r="AY130"/>
  <c r="AY131"/>
  <c r="AY132"/>
  <c r="AY133"/>
  <c r="AY134"/>
  <c r="AY135"/>
  <c r="AY138"/>
  <c r="AY139"/>
  <c r="AY141" s="1"/>
  <c r="AY140"/>
  <c r="AY142"/>
  <c r="AY144" s="1"/>
  <c r="AY143"/>
  <c r="AY145"/>
  <c r="AY146"/>
  <c r="AY147"/>
  <c r="AY149"/>
  <c r="AY150"/>
  <c r="AY151"/>
  <c r="AY152"/>
  <c r="AY153"/>
  <c r="AY154"/>
  <c r="AY155"/>
  <c r="AY156"/>
  <c r="AY157"/>
  <c r="AY159"/>
  <c r="AY160"/>
  <c r="AY162" s="1"/>
  <c r="AY161"/>
  <c r="AY163"/>
  <c r="AY164"/>
  <c r="AY166"/>
  <c r="AY167"/>
  <c r="AY168"/>
  <c r="AY169"/>
  <c r="AY171"/>
  <c r="AY172"/>
  <c r="AY173"/>
  <c r="AY174"/>
  <c r="AY175"/>
  <c r="AY177"/>
  <c r="AY178"/>
  <c r="AY179"/>
  <c r="AY180"/>
  <c r="AY182"/>
  <c r="AY183"/>
  <c r="AY186" s="1"/>
  <c r="AY184"/>
  <c r="AY185"/>
  <c r="AY188"/>
  <c r="AY189" s="1"/>
  <c r="AY190"/>
  <c r="AY191"/>
  <c r="AY192"/>
  <c r="AY194"/>
  <c r="AY195"/>
  <c r="AY197" s="1"/>
  <c r="AY196"/>
  <c r="AY198"/>
  <c r="AY199"/>
  <c r="AY200"/>
  <c r="AY201"/>
  <c r="AY202"/>
  <c r="AY203"/>
  <c r="AY204"/>
  <c r="AY205"/>
  <c r="AY206"/>
  <c r="AY208"/>
  <c r="AY209"/>
  <c r="AY210"/>
  <c r="AY212"/>
  <c r="AY213"/>
  <c r="AY214"/>
  <c r="AY216"/>
  <c r="AY217"/>
  <c r="AY218"/>
  <c r="AY220"/>
  <c r="AY221"/>
  <c r="AY222"/>
  <c r="AY224"/>
  <c r="AY226"/>
  <c r="AY227" s="1"/>
  <c r="AY228"/>
  <c r="AY230" s="1"/>
  <c r="AY229"/>
  <c r="AY231"/>
  <c r="AY232"/>
  <c r="AY233"/>
  <c r="AY234"/>
  <c r="AY235"/>
  <c r="AY236"/>
  <c r="AY238"/>
  <c r="AY240" s="1"/>
  <c r="AY239"/>
  <c r="AY241"/>
  <c r="AY243"/>
  <c r="AY244"/>
  <c r="AY245"/>
  <c r="AY246"/>
  <c r="AY247"/>
  <c r="AY248"/>
  <c r="AY249"/>
  <c r="AY251"/>
  <c r="AY252"/>
  <c r="AY253"/>
  <c r="AY254"/>
  <c r="AY256"/>
  <c r="AY257"/>
  <c r="AY259"/>
  <c r="AY260"/>
  <c r="AY261"/>
  <c r="AY263"/>
  <c r="AY265"/>
  <c r="AY266"/>
  <c r="AY268"/>
  <c r="AY269"/>
  <c r="AY270"/>
  <c r="AY272"/>
  <c r="AY275"/>
  <c r="BA26"/>
  <c r="BA9"/>
  <c r="BA11"/>
  <c r="BA12"/>
  <c r="BA14"/>
  <c r="BA15"/>
  <c r="BA17"/>
  <c r="BA18"/>
  <c r="BA20"/>
  <c r="BA21"/>
  <c r="BA22"/>
  <c r="BA23"/>
  <c r="BA24"/>
  <c r="BA25"/>
  <c r="BA28"/>
  <c r="BA29"/>
  <c r="BA30"/>
  <c r="BA32"/>
  <c r="BA33"/>
  <c r="BA34"/>
  <c r="BA36"/>
  <c r="BA37"/>
  <c r="BA39"/>
  <c r="BA40"/>
  <c r="BA42"/>
  <c r="BA43"/>
  <c r="BA44"/>
  <c r="BA46"/>
  <c r="BA47"/>
  <c r="BA48"/>
  <c r="BA49"/>
  <c r="BA50"/>
  <c r="BA52"/>
  <c r="BA53"/>
  <c r="BA55"/>
  <c r="BA56"/>
  <c r="BA57"/>
  <c r="BA59"/>
  <c r="BA60"/>
  <c r="BA62"/>
  <c r="BA63"/>
  <c r="BA65"/>
  <c r="BA66"/>
  <c r="BA68"/>
  <c r="BA69"/>
  <c r="BA71"/>
  <c r="BA72"/>
  <c r="BA74"/>
  <c r="BA75"/>
  <c r="BA76"/>
  <c r="BA78"/>
  <c r="BA79"/>
  <c r="BA80"/>
  <c r="BA82"/>
  <c r="BA84" s="1"/>
  <c r="BA83"/>
  <c r="BA85"/>
  <c r="BA86"/>
  <c r="BA88"/>
  <c r="BA89"/>
  <c r="BA90"/>
  <c r="BA8"/>
  <c r="AZ82"/>
  <c r="AZ83"/>
  <c r="AZ85"/>
  <c r="AZ86"/>
  <c r="AZ88"/>
  <c r="AZ89"/>
  <c r="AZ90"/>
  <c r="AZ80"/>
  <c r="AZ63"/>
  <c r="AZ65"/>
  <c r="AZ66"/>
  <c r="AZ68"/>
  <c r="AZ69"/>
  <c r="AZ71"/>
  <c r="AZ73" s="1"/>
  <c r="AZ72"/>
  <c r="AZ74"/>
  <c r="AZ75"/>
  <c r="AZ76"/>
  <c r="AZ78"/>
  <c r="AZ62"/>
  <c r="AZ64" s="1"/>
  <c r="AZ36"/>
  <c r="AZ11"/>
  <c r="AZ12"/>
  <c r="AZ14"/>
  <c r="AZ15"/>
  <c r="AZ17"/>
  <c r="AZ18"/>
  <c r="AZ20"/>
  <c r="AZ21"/>
  <c r="AZ22"/>
  <c r="AZ23"/>
  <c r="AZ24"/>
  <c r="AZ25"/>
  <c r="AZ26"/>
  <c r="AZ28"/>
  <c r="AZ29"/>
  <c r="AZ30"/>
  <c r="AZ32"/>
  <c r="AZ33"/>
  <c r="AZ34"/>
  <c r="AZ37"/>
  <c r="AZ39"/>
  <c r="AZ40"/>
  <c r="AZ42"/>
  <c r="AZ43"/>
  <c r="AZ44"/>
  <c r="AZ46"/>
  <c r="AZ47"/>
  <c r="AZ48"/>
  <c r="AZ49"/>
  <c r="AZ50"/>
  <c r="AZ52"/>
  <c r="AZ53"/>
  <c r="AZ55"/>
  <c r="AZ56"/>
  <c r="AZ57"/>
  <c r="AZ59"/>
  <c r="AZ61" s="1"/>
  <c r="AZ9"/>
  <c r="AZ8"/>
  <c r="AY181" l="1"/>
  <c r="AY170"/>
  <c r="AY136"/>
  <c r="AY127"/>
  <c r="BA16"/>
  <c r="AZ58"/>
  <c r="AZ81"/>
  <c r="AZ67"/>
  <c r="AZ87"/>
  <c r="BA87"/>
  <c r="BA77"/>
  <c r="BA70"/>
  <c r="BA64"/>
  <c r="BA35"/>
  <c r="BA31"/>
  <c r="BA19"/>
  <c r="BA13"/>
  <c r="AY250"/>
  <c r="AY158"/>
  <c r="AY124"/>
  <c r="AY81"/>
  <c r="AZ13"/>
  <c r="AY237"/>
  <c r="AY242" s="1"/>
  <c r="AY119"/>
  <c r="AZ54"/>
  <c r="AY176"/>
  <c r="BA51"/>
  <c r="AZ84"/>
  <c r="BA73"/>
  <c r="AY70"/>
  <c r="AZ77"/>
  <c r="AZ35"/>
  <c r="AY87"/>
  <c r="AY64"/>
  <c r="AZ45"/>
  <c r="AY148"/>
  <c r="AZ19"/>
  <c r="AY54"/>
  <c r="AY215"/>
  <c r="BE296"/>
  <c r="AY258"/>
  <c r="AY223"/>
  <c r="AZ10"/>
  <c r="AZ41"/>
  <c r="AZ31"/>
  <c r="AZ27"/>
  <c r="AZ16"/>
  <c r="AZ70"/>
  <c r="BA10"/>
  <c r="BA54"/>
  <c r="BA45"/>
  <c r="BA38"/>
  <c r="BA27"/>
  <c r="AY67"/>
  <c r="AZ38"/>
  <c r="BA67"/>
  <c r="BA61"/>
  <c r="AY84"/>
  <c r="AY73"/>
  <c r="BA81"/>
  <c r="BA58"/>
  <c r="BA41"/>
  <c r="AZ51"/>
  <c r="AY77"/>
  <c r="AY207"/>
  <c r="AY262"/>
  <c r="AY219"/>
  <c r="AY271"/>
  <c r="AY273" s="1"/>
  <c r="AY193"/>
  <c r="AY267"/>
  <c r="AY255"/>
  <c r="AY211"/>
  <c r="AY115"/>
  <c r="AY58"/>
  <c r="AY112"/>
  <c r="AY137" s="1"/>
  <c r="AY106"/>
  <c r="AY48"/>
  <c r="AY46"/>
  <c r="AY44"/>
  <c r="AY36"/>
  <c r="AY29"/>
  <c r="AY24"/>
  <c r="AY23"/>
  <c r="AY14"/>
  <c r="AY8"/>
  <c r="BD251"/>
  <c r="BA244"/>
  <c r="BE243"/>
  <c r="AZ244"/>
  <c r="BE188"/>
  <c r="BE189" s="1"/>
  <c r="BD188"/>
  <c r="AZ198"/>
  <c r="BC224"/>
  <c r="BB224"/>
  <c r="BE93"/>
  <c r="BE95" s="1"/>
  <c r="BE94"/>
  <c r="BE96"/>
  <c r="BE97"/>
  <c r="BE98"/>
  <c r="BE99"/>
  <c r="BE101"/>
  <c r="BE102"/>
  <c r="BE104"/>
  <c r="BE105"/>
  <c r="BE107"/>
  <c r="BE108"/>
  <c r="BE110"/>
  <c r="BE111"/>
  <c r="BE113"/>
  <c r="BE114"/>
  <c r="BE116"/>
  <c r="BE117"/>
  <c r="BE118"/>
  <c r="BE120"/>
  <c r="BE121"/>
  <c r="BE122"/>
  <c r="BE123"/>
  <c r="BE125"/>
  <c r="BE126"/>
  <c r="BE128"/>
  <c r="BE129"/>
  <c r="BE130"/>
  <c r="BE131"/>
  <c r="BE132"/>
  <c r="BE133"/>
  <c r="BE134"/>
  <c r="BE135"/>
  <c r="BE92"/>
  <c r="BE8"/>
  <c r="BE90"/>
  <c r="BE88"/>
  <c r="BE30"/>
  <c r="BE32"/>
  <c r="BE33"/>
  <c r="BE34"/>
  <c r="BE36"/>
  <c r="BE37"/>
  <c r="BE39"/>
  <c r="BE40"/>
  <c r="BE42"/>
  <c r="BE43"/>
  <c r="BE44"/>
  <c r="BE46"/>
  <c r="BE47"/>
  <c r="BE48"/>
  <c r="BE49"/>
  <c r="BE50"/>
  <c r="BE52"/>
  <c r="BE53"/>
  <c r="BE55"/>
  <c r="BE56"/>
  <c r="BE57"/>
  <c r="BE59"/>
  <c r="BE60"/>
  <c r="BE62"/>
  <c r="BE64" s="1"/>
  <c r="BE63"/>
  <c r="BE65"/>
  <c r="BE66"/>
  <c r="BE68"/>
  <c r="BE69"/>
  <c r="BE71"/>
  <c r="BE72"/>
  <c r="BE74"/>
  <c r="BE75"/>
  <c r="BE76"/>
  <c r="BE78"/>
  <c r="BE79"/>
  <c r="BE80"/>
  <c r="BE82"/>
  <c r="BE83"/>
  <c r="BE85"/>
  <c r="BE86"/>
  <c r="BE29"/>
  <c r="BE31" s="1"/>
  <c r="BE14"/>
  <c r="BE15"/>
  <c r="BE17"/>
  <c r="BE18"/>
  <c r="BE20"/>
  <c r="BE21"/>
  <c r="BE22"/>
  <c r="BE23"/>
  <c r="BE24"/>
  <c r="BE25"/>
  <c r="BE26"/>
  <c r="BE9"/>
  <c r="BE11"/>
  <c r="BE12"/>
  <c r="BA101"/>
  <c r="BA103" s="1"/>
  <c r="BA137" s="1"/>
  <c r="BB8"/>
  <c r="BD13"/>
  <c r="BE84" l="1"/>
  <c r="BE73"/>
  <c r="BE67"/>
  <c r="BE61"/>
  <c r="BE115"/>
  <c r="AY187"/>
  <c r="BE112"/>
  <c r="BE109"/>
  <c r="BE106"/>
  <c r="BE103"/>
  <c r="BE100"/>
  <c r="BE87"/>
  <c r="AY225"/>
  <c r="BE70"/>
  <c r="AY264"/>
  <c r="BE77"/>
  <c r="BE51"/>
  <c r="BE35"/>
  <c r="BE10"/>
  <c r="BE13"/>
  <c r="BE27"/>
  <c r="BE16"/>
  <c r="BE81"/>
  <c r="BE58"/>
  <c r="BE41"/>
  <c r="BE136"/>
  <c r="BE127"/>
  <c r="BE19"/>
  <c r="BE54"/>
  <c r="BE45"/>
  <c r="BE38"/>
  <c r="BE124"/>
  <c r="BE119"/>
  <c r="BD247"/>
  <c r="BD246"/>
  <c r="BD245"/>
  <c r="BD244"/>
  <c r="AX298"/>
  <c r="AY298"/>
  <c r="AZ298"/>
  <c r="BA298"/>
  <c r="BB298"/>
  <c r="BC298"/>
  <c r="BD298"/>
  <c r="BE298"/>
  <c r="AX296"/>
  <c r="AZ296"/>
  <c r="BA296"/>
  <c r="BB296"/>
  <c r="BC296"/>
  <c r="BD296"/>
  <c r="BD243"/>
  <c r="BE182"/>
  <c r="BD175"/>
  <c r="BE145"/>
  <c r="BB232"/>
  <c r="BB11"/>
  <c r="AX60"/>
  <c r="BB40"/>
  <c r="BE137" l="1"/>
  <c r="BB96" l="1"/>
  <c r="BB93"/>
  <c r="BD89"/>
  <c r="BC177"/>
  <c r="BB177"/>
  <c r="BD112"/>
  <c r="AX275"/>
  <c r="AZ274"/>
  <c r="AZ275" s="1"/>
  <c r="BA274"/>
  <c r="BA275" s="1"/>
  <c r="BB274"/>
  <c r="BB275" s="1"/>
  <c r="BC274"/>
  <c r="BC275" s="1"/>
  <c r="BD274"/>
  <c r="BD275" s="1"/>
  <c r="BE274"/>
  <c r="BE275" s="1"/>
  <c r="BC93"/>
  <c r="BD93"/>
  <c r="BD95" s="1"/>
  <c r="AX94"/>
  <c r="BB94"/>
  <c r="BC94"/>
  <c r="AX96"/>
  <c r="BC96"/>
  <c r="BD96"/>
  <c r="AX97"/>
  <c r="BB97"/>
  <c r="BC97"/>
  <c r="AX98"/>
  <c r="BB98"/>
  <c r="BC98"/>
  <c r="BD98"/>
  <c r="AX99"/>
  <c r="BB99"/>
  <c r="BC99"/>
  <c r="BD99"/>
  <c r="AX101"/>
  <c r="BB101"/>
  <c r="AX102"/>
  <c r="BB102"/>
  <c r="BC102"/>
  <c r="BC103" s="1"/>
  <c r="BD102"/>
  <c r="BD103" s="1"/>
  <c r="AX104"/>
  <c r="BB104"/>
  <c r="BC104"/>
  <c r="BD104"/>
  <c r="BD106" s="1"/>
  <c r="AX105"/>
  <c r="BB105"/>
  <c r="BC105"/>
  <c r="AX107"/>
  <c r="BB107"/>
  <c r="BC107"/>
  <c r="BD107"/>
  <c r="AX108"/>
  <c r="BB108"/>
  <c r="BC108"/>
  <c r="BD108"/>
  <c r="AX110"/>
  <c r="BC110"/>
  <c r="AX111"/>
  <c r="BB111"/>
  <c r="BB112" s="1"/>
  <c r="BC111"/>
  <c r="AX113"/>
  <c r="BB113"/>
  <c r="BC113"/>
  <c r="BC115" s="1"/>
  <c r="BB114"/>
  <c r="BC114"/>
  <c r="BD114"/>
  <c r="BD115" s="1"/>
  <c r="AX116"/>
  <c r="BB116"/>
  <c r="BC116"/>
  <c r="BD116"/>
  <c r="AX117"/>
  <c r="BB117"/>
  <c r="BC117"/>
  <c r="BD117"/>
  <c r="AX118"/>
  <c r="BB118"/>
  <c r="BC118"/>
  <c r="BD118"/>
  <c r="AX120"/>
  <c r="BB120"/>
  <c r="BC120"/>
  <c r="BD120"/>
  <c r="AX121"/>
  <c r="BB121"/>
  <c r="BC121"/>
  <c r="BD121"/>
  <c r="AX122"/>
  <c r="BB122"/>
  <c r="BC122"/>
  <c r="BD122"/>
  <c r="AX123"/>
  <c r="BB123"/>
  <c r="BC123"/>
  <c r="BD123"/>
  <c r="AX125"/>
  <c r="BB125"/>
  <c r="BC125"/>
  <c r="BD125"/>
  <c r="AX126"/>
  <c r="BB126"/>
  <c r="BC126"/>
  <c r="BD126"/>
  <c r="AX128"/>
  <c r="BB128"/>
  <c r="BC128"/>
  <c r="BD128"/>
  <c r="AX129"/>
  <c r="BB129"/>
  <c r="BC129"/>
  <c r="BD129"/>
  <c r="BB130"/>
  <c r="BC130"/>
  <c r="BD130"/>
  <c r="AX131"/>
  <c r="BB131"/>
  <c r="BC131"/>
  <c r="BD131"/>
  <c r="AX132"/>
  <c r="BB132"/>
  <c r="BC132"/>
  <c r="BD132"/>
  <c r="AX133"/>
  <c r="BB133"/>
  <c r="BC133"/>
  <c r="BD133"/>
  <c r="AX134"/>
  <c r="BB134"/>
  <c r="BC134"/>
  <c r="BD134"/>
  <c r="AX135"/>
  <c r="BB135"/>
  <c r="BC135"/>
  <c r="BD135"/>
  <c r="AX138"/>
  <c r="AZ138"/>
  <c r="BA138"/>
  <c r="BB138"/>
  <c r="BC138"/>
  <c r="BD138"/>
  <c r="BE138"/>
  <c r="AX139"/>
  <c r="AZ139"/>
  <c r="BA139"/>
  <c r="BB139"/>
  <c r="BC139"/>
  <c r="BD139"/>
  <c r="BE139"/>
  <c r="AX140"/>
  <c r="AZ140"/>
  <c r="BA140"/>
  <c r="BB140"/>
  <c r="BC140"/>
  <c r="BD140"/>
  <c r="BE140"/>
  <c r="AX142"/>
  <c r="AZ142"/>
  <c r="BB142"/>
  <c r="BC142"/>
  <c r="BD142"/>
  <c r="BE142"/>
  <c r="AX143"/>
  <c r="AZ143"/>
  <c r="BA143"/>
  <c r="BA144" s="1"/>
  <c r="BB143"/>
  <c r="BC143"/>
  <c r="BD143"/>
  <c r="BE143"/>
  <c r="AZ145"/>
  <c r="BA145"/>
  <c r="BB145"/>
  <c r="BC145"/>
  <c r="BD145"/>
  <c r="AX146"/>
  <c r="AZ146"/>
  <c r="BA146"/>
  <c r="BB146"/>
  <c r="BC146"/>
  <c r="BD146"/>
  <c r="BE146"/>
  <c r="AX147"/>
  <c r="AZ147"/>
  <c r="BA147"/>
  <c r="BB147"/>
  <c r="BC147"/>
  <c r="BD147"/>
  <c r="BE147"/>
  <c r="AZ149"/>
  <c r="BA149"/>
  <c r="BB149"/>
  <c r="BC149"/>
  <c r="BD149"/>
  <c r="BE149"/>
  <c r="AZ150"/>
  <c r="BA150"/>
  <c r="BB150"/>
  <c r="BC150"/>
  <c r="BD150"/>
  <c r="BE150"/>
  <c r="AZ151"/>
  <c r="BA151"/>
  <c r="BB151"/>
  <c r="BC151"/>
  <c r="BE151"/>
  <c r="AX152"/>
  <c r="AZ152"/>
  <c r="BA152"/>
  <c r="BB152"/>
  <c r="BC152"/>
  <c r="BE152"/>
  <c r="AZ153"/>
  <c r="BA153"/>
  <c r="BB153"/>
  <c r="BC153"/>
  <c r="BE153"/>
  <c r="AX154"/>
  <c r="AZ154"/>
  <c r="BA154"/>
  <c r="BB154"/>
  <c r="BC154"/>
  <c r="BD154"/>
  <c r="BE154"/>
  <c r="AZ155"/>
  <c r="BA155"/>
  <c r="BB155"/>
  <c r="BC155"/>
  <c r="BE155"/>
  <c r="AZ156"/>
  <c r="BA156"/>
  <c r="BB156"/>
  <c r="BC156"/>
  <c r="BD156"/>
  <c r="BE156"/>
  <c r="AX157"/>
  <c r="AZ157"/>
  <c r="BA157"/>
  <c r="BB157"/>
  <c r="BC157"/>
  <c r="BE157"/>
  <c r="AX159"/>
  <c r="AZ159"/>
  <c r="BA159"/>
  <c r="BB159"/>
  <c r="BC159"/>
  <c r="BD159"/>
  <c r="BE159"/>
  <c r="AX160"/>
  <c r="AZ160"/>
  <c r="BA160"/>
  <c r="BB160"/>
  <c r="BC160"/>
  <c r="BD160"/>
  <c r="BE160"/>
  <c r="BE162" s="1"/>
  <c r="AX161"/>
  <c r="AZ161"/>
  <c r="BA161"/>
  <c r="BB161"/>
  <c r="BC161"/>
  <c r="BD161"/>
  <c r="BE161"/>
  <c r="AX163"/>
  <c r="AZ163"/>
  <c r="BA163"/>
  <c r="BB163"/>
  <c r="BC163"/>
  <c r="BD163"/>
  <c r="BE163"/>
  <c r="AX164"/>
  <c r="AZ164"/>
  <c r="BA164"/>
  <c r="BB164"/>
  <c r="BB166" s="1"/>
  <c r="BC164"/>
  <c r="BD164"/>
  <c r="BE164"/>
  <c r="AX165"/>
  <c r="AZ165"/>
  <c r="BA165"/>
  <c r="BC165"/>
  <c r="BD165"/>
  <c r="BE165"/>
  <c r="AX167"/>
  <c r="AZ167"/>
  <c r="BA167"/>
  <c r="BB167"/>
  <c r="BC167"/>
  <c r="BD167"/>
  <c r="BE167"/>
  <c r="AX168"/>
  <c r="AZ168"/>
  <c r="BA168"/>
  <c r="BB168"/>
  <c r="BC168"/>
  <c r="BD168"/>
  <c r="BE168"/>
  <c r="AZ169"/>
  <c r="BA169"/>
  <c r="BB169"/>
  <c r="BC169"/>
  <c r="BD169"/>
  <c r="BE169"/>
  <c r="AX171"/>
  <c r="AZ171"/>
  <c r="BA171"/>
  <c r="BB171"/>
  <c r="BC171"/>
  <c r="BD171"/>
  <c r="BE171"/>
  <c r="AX172"/>
  <c r="AZ172"/>
  <c r="BA172"/>
  <c r="BB172"/>
  <c r="BC172"/>
  <c r="BD172"/>
  <c r="BE172"/>
  <c r="AX173"/>
  <c r="AZ173"/>
  <c r="BA173"/>
  <c r="BB173"/>
  <c r="BC173"/>
  <c r="BD173"/>
  <c r="BE173"/>
  <c r="BE176" s="1"/>
  <c r="AX174"/>
  <c r="AZ174"/>
  <c r="BA174"/>
  <c r="BB174"/>
  <c r="BC174"/>
  <c r="BD174"/>
  <c r="BE174"/>
  <c r="AX175"/>
  <c r="AZ175"/>
  <c r="BA175"/>
  <c r="BB175"/>
  <c r="BC175"/>
  <c r="BE175"/>
  <c r="AX177"/>
  <c r="AZ177"/>
  <c r="BA177"/>
  <c r="BD177"/>
  <c r="BE177"/>
  <c r="AX178"/>
  <c r="AZ178"/>
  <c r="BA178"/>
  <c r="BB178"/>
  <c r="BC178"/>
  <c r="BD178"/>
  <c r="BE178"/>
  <c r="AX179"/>
  <c r="AZ179"/>
  <c r="BA179"/>
  <c r="BB179"/>
  <c r="BC179"/>
  <c r="BD179"/>
  <c r="BE179"/>
  <c r="BE181" s="1"/>
  <c r="AX180"/>
  <c r="AZ180"/>
  <c r="BA180"/>
  <c r="BB180"/>
  <c r="BC180"/>
  <c r="BD180"/>
  <c r="BE180"/>
  <c r="AX182"/>
  <c r="AZ182"/>
  <c r="BA182"/>
  <c r="BB182"/>
  <c r="BC182"/>
  <c r="BD182"/>
  <c r="AX183"/>
  <c r="AZ183"/>
  <c r="BA183"/>
  <c r="BB183"/>
  <c r="BC183"/>
  <c r="BD183"/>
  <c r="BE183"/>
  <c r="AZ184"/>
  <c r="BA184"/>
  <c r="BB184"/>
  <c r="BC184"/>
  <c r="BD184"/>
  <c r="BE184"/>
  <c r="AZ185"/>
  <c r="BA185"/>
  <c r="BB185"/>
  <c r="BC185"/>
  <c r="BD185"/>
  <c r="BE185"/>
  <c r="AX188"/>
  <c r="AX189" s="1"/>
  <c r="AZ188"/>
  <c r="AZ189" s="1"/>
  <c r="BA188"/>
  <c r="BA189" s="1"/>
  <c r="BB188"/>
  <c r="BB189" s="1"/>
  <c r="BC188"/>
  <c r="BC189" s="1"/>
  <c r="BD189"/>
  <c r="AX190"/>
  <c r="AZ190"/>
  <c r="BA190"/>
  <c r="BB190"/>
  <c r="BC190"/>
  <c r="BD190"/>
  <c r="BE190"/>
  <c r="AX191"/>
  <c r="AZ191"/>
  <c r="BA191"/>
  <c r="BB191"/>
  <c r="BC191"/>
  <c r="BD191"/>
  <c r="BE191"/>
  <c r="AX192"/>
  <c r="AZ192"/>
  <c r="BA192"/>
  <c r="BB192"/>
  <c r="BC192"/>
  <c r="BD192"/>
  <c r="BE192"/>
  <c r="AX194"/>
  <c r="AZ194"/>
  <c r="BA194"/>
  <c r="BB194"/>
  <c r="BC194"/>
  <c r="BD194"/>
  <c r="BE194"/>
  <c r="AX195"/>
  <c r="AZ195"/>
  <c r="BA195"/>
  <c r="BB195"/>
  <c r="BC195"/>
  <c r="BE195"/>
  <c r="AX196"/>
  <c r="AZ196"/>
  <c r="BA196"/>
  <c r="BB196"/>
  <c r="BC196"/>
  <c r="BD196"/>
  <c r="BD197" s="1"/>
  <c r="BE196"/>
  <c r="AX198"/>
  <c r="BA198"/>
  <c r="BB198"/>
  <c r="BC198"/>
  <c r="BD198"/>
  <c r="BE198"/>
  <c r="AX199"/>
  <c r="AZ199"/>
  <c r="BA199"/>
  <c r="BB199"/>
  <c r="BC199"/>
  <c r="AX200"/>
  <c r="AZ200"/>
  <c r="BA200"/>
  <c r="BB200"/>
  <c r="BC200"/>
  <c r="BD200"/>
  <c r="BE200"/>
  <c r="AX201"/>
  <c r="AZ201"/>
  <c r="BA201"/>
  <c r="BB201"/>
  <c r="BC201"/>
  <c r="BD201"/>
  <c r="BE201"/>
  <c r="AX202"/>
  <c r="AZ202"/>
  <c r="BA202"/>
  <c r="BB202"/>
  <c r="BC202"/>
  <c r="BD202"/>
  <c r="BE202"/>
  <c r="AX203"/>
  <c r="AZ203"/>
  <c r="BA203"/>
  <c r="BB203"/>
  <c r="BC203"/>
  <c r="BD203"/>
  <c r="AX204"/>
  <c r="AZ204"/>
  <c r="BA204"/>
  <c r="BB204"/>
  <c r="BC204"/>
  <c r="BD204"/>
  <c r="BE204"/>
  <c r="AX205"/>
  <c r="AZ205"/>
  <c r="BA205"/>
  <c r="BB205"/>
  <c r="BC205"/>
  <c r="BD205"/>
  <c r="BE205"/>
  <c r="AX206"/>
  <c r="AZ206"/>
  <c r="BA206"/>
  <c r="BB206"/>
  <c r="BC206"/>
  <c r="BD206"/>
  <c r="BE206"/>
  <c r="AX208"/>
  <c r="AZ208"/>
  <c r="BA208"/>
  <c r="BB208"/>
  <c r="BC208"/>
  <c r="BD208"/>
  <c r="BE208"/>
  <c r="AZ209"/>
  <c r="BA209"/>
  <c r="BB209"/>
  <c r="BC209"/>
  <c r="BE209"/>
  <c r="AX210"/>
  <c r="AZ210"/>
  <c r="BA210"/>
  <c r="BB210"/>
  <c r="BC210"/>
  <c r="BD210"/>
  <c r="BD211" s="1"/>
  <c r="BE210"/>
  <c r="AX212"/>
  <c r="AZ212"/>
  <c r="BA212"/>
  <c r="BB212"/>
  <c r="BC212"/>
  <c r="BD212"/>
  <c r="BE212"/>
  <c r="AX213"/>
  <c r="AZ213"/>
  <c r="BA213"/>
  <c r="BB213"/>
  <c r="BC213"/>
  <c r="BD213"/>
  <c r="BE213"/>
  <c r="AZ214"/>
  <c r="BA214"/>
  <c r="BB214"/>
  <c r="BC214"/>
  <c r="BD214"/>
  <c r="BE214"/>
  <c r="AZ216"/>
  <c r="BA216"/>
  <c r="BB216"/>
  <c r="BC216"/>
  <c r="BE216"/>
  <c r="AX219"/>
  <c r="AZ217"/>
  <c r="BA217"/>
  <c r="BB217"/>
  <c r="BC217"/>
  <c r="BD217"/>
  <c r="BE217"/>
  <c r="AZ218"/>
  <c r="BA218"/>
  <c r="BB218"/>
  <c r="BC218"/>
  <c r="BD218"/>
  <c r="BE218"/>
  <c r="AX220"/>
  <c r="AZ220"/>
  <c r="BA220"/>
  <c r="BB220"/>
  <c r="BC220"/>
  <c r="BD220"/>
  <c r="BE220"/>
  <c r="AX221"/>
  <c r="AZ221"/>
  <c r="BA221"/>
  <c r="BB221"/>
  <c r="BC221"/>
  <c r="BD221"/>
  <c r="BE221"/>
  <c r="AX222"/>
  <c r="AZ222"/>
  <c r="BA222"/>
  <c r="BB222"/>
  <c r="BC222"/>
  <c r="BD222"/>
  <c r="BE222"/>
  <c r="AX224"/>
  <c r="AZ224"/>
  <c r="BA224"/>
  <c r="BD224"/>
  <c r="BE224"/>
  <c r="AX227"/>
  <c r="AZ226"/>
  <c r="AZ227" s="1"/>
  <c r="BA226"/>
  <c r="BA227" s="1"/>
  <c r="BB226"/>
  <c r="BB227" s="1"/>
  <c r="BC226"/>
  <c r="BC227" s="1"/>
  <c r="BD226"/>
  <c r="BD227" s="1"/>
  <c r="BE226"/>
  <c r="BE227" s="1"/>
  <c r="AX228"/>
  <c r="AZ228"/>
  <c r="BA228"/>
  <c r="BB228"/>
  <c r="BC228"/>
  <c r="BD228"/>
  <c r="BE228"/>
  <c r="AX229"/>
  <c r="AZ229"/>
  <c r="BA229"/>
  <c r="BB229"/>
  <c r="BC229"/>
  <c r="BD229"/>
  <c r="BE229"/>
  <c r="AX231"/>
  <c r="AZ231"/>
  <c r="BA231"/>
  <c r="BB231"/>
  <c r="BC231"/>
  <c r="BD231"/>
  <c r="BE231"/>
  <c r="AX232"/>
  <c r="AZ232"/>
  <c r="BA232"/>
  <c r="BD232"/>
  <c r="BE232"/>
  <c r="AX233"/>
  <c r="AZ233"/>
  <c r="BA233"/>
  <c r="BB233"/>
  <c r="BC233"/>
  <c r="BD233"/>
  <c r="BE233"/>
  <c r="AX234"/>
  <c r="AZ234"/>
  <c r="BA234"/>
  <c r="BB234"/>
  <c r="BC234"/>
  <c r="BD234"/>
  <c r="BE234"/>
  <c r="AX235"/>
  <c r="AZ235"/>
  <c r="BA235"/>
  <c r="BB235"/>
  <c r="BC235"/>
  <c r="BD235"/>
  <c r="BE235"/>
  <c r="AX236"/>
  <c r="AZ236"/>
  <c r="BA236"/>
  <c r="BB236"/>
  <c r="BC236"/>
  <c r="BD236"/>
  <c r="BE236"/>
  <c r="AX238"/>
  <c r="AZ238"/>
  <c r="BA238"/>
  <c r="BB238"/>
  <c r="BC238"/>
  <c r="BD238"/>
  <c r="BE238"/>
  <c r="AX239"/>
  <c r="AZ239"/>
  <c r="BA239"/>
  <c r="BB239"/>
  <c r="BC239"/>
  <c r="BD239"/>
  <c r="BE239"/>
  <c r="AX241"/>
  <c r="AZ241"/>
  <c r="BA241"/>
  <c r="BB241"/>
  <c r="BC241"/>
  <c r="BD241"/>
  <c r="BE241"/>
  <c r="AX243"/>
  <c r="AZ243"/>
  <c r="BA243"/>
  <c r="BB243"/>
  <c r="BC243"/>
  <c r="AX244"/>
  <c r="BB244"/>
  <c r="BC244"/>
  <c r="BE244"/>
  <c r="AX245"/>
  <c r="AZ245"/>
  <c r="BA245"/>
  <c r="BB245"/>
  <c r="BC245"/>
  <c r="BE245"/>
  <c r="AX246"/>
  <c r="AZ246"/>
  <c r="BA246"/>
  <c r="BB246"/>
  <c r="BC246"/>
  <c r="BE246"/>
  <c r="AX247"/>
  <c r="AZ247"/>
  <c r="BA247"/>
  <c r="BB247"/>
  <c r="BC247"/>
  <c r="BE247"/>
  <c r="AX248"/>
  <c r="AZ248"/>
  <c r="BA248"/>
  <c r="BB248"/>
  <c r="BC248"/>
  <c r="BD248"/>
  <c r="BE248"/>
  <c r="AX249"/>
  <c r="AZ249"/>
  <c r="BA249"/>
  <c r="BB249"/>
  <c r="BC249"/>
  <c r="BD249"/>
  <c r="BE249"/>
  <c r="AX251"/>
  <c r="AZ251"/>
  <c r="BA251"/>
  <c r="BB251"/>
  <c r="BC251"/>
  <c r="BE251"/>
  <c r="AX252"/>
  <c r="AZ252"/>
  <c r="BA252"/>
  <c r="BB252"/>
  <c r="BC252"/>
  <c r="BD252"/>
  <c r="BE252"/>
  <c r="AX253"/>
  <c r="AZ253"/>
  <c r="BA253"/>
  <c r="BB253"/>
  <c r="BC253"/>
  <c r="BD253"/>
  <c r="BE253"/>
  <c r="AX254"/>
  <c r="AZ254"/>
  <c r="BA254"/>
  <c r="BB254"/>
  <c r="BC254"/>
  <c r="BD254"/>
  <c r="BE254"/>
  <c r="AX256"/>
  <c r="AZ256"/>
  <c r="BA256"/>
  <c r="BB256"/>
  <c r="BC256"/>
  <c r="BD256"/>
  <c r="BE256"/>
  <c r="AX257"/>
  <c r="AZ257"/>
  <c r="BA257"/>
  <c r="BB257"/>
  <c r="BC257"/>
  <c r="BD257"/>
  <c r="BE257"/>
  <c r="AX259"/>
  <c r="AZ259"/>
  <c r="BA259"/>
  <c r="BB259"/>
  <c r="BC259"/>
  <c r="BD259"/>
  <c r="BE259"/>
  <c r="AX260"/>
  <c r="AZ260"/>
  <c r="BA260"/>
  <c r="BB260"/>
  <c r="BC260"/>
  <c r="BD260"/>
  <c r="BE260"/>
  <c r="AX261"/>
  <c r="AZ261"/>
  <c r="BA261"/>
  <c r="BB261"/>
  <c r="BC261"/>
  <c r="BD261"/>
  <c r="BE261"/>
  <c r="AX263"/>
  <c r="AZ263"/>
  <c r="BA263"/>
  <c r="BB263"/>
  <c r="BC263"/>
  <c r="BD263"/>
  <c r="BE263"/>
  <c r="AZ265"/>
  <c r="BA265"/>
  <c r="BB265"/>
  <c r="BC265"/>
  <c r="AX266"/>
  <c r="AZ266"/>
  <c r="BA266"/>
  <c r="BB266"/>
  <c r="BC266"/>
  <c r="BD266"/>
  <c r="BD267" s="1"/>
  <c r="BE266"/>
  <c r="BE267" s="1"/>
  <c r="AX268"/>
  <c r="AZ268"/>
  <c r="BA268"/>
  <c r="BB268"/>
  <c r="BC268"/>
  <c r="BD268"/>
  <c r="BE268"/>
  <c r="AX269"/>
  <c r="AZ269"/>
  <c r="BA269"/>
  <c r="BB269"/>
  <c r="BC269"/>
  <c r="BD269"/>
  <c r="BE269"/>
  <c r="AX270"/>
  <c r="AZ270"/>
  <c r="BA270"/>
  <c r="BB270"/>
  <c r="BC270"/>
  <c r="BD270"/>
  <c r="BE270"/>
  <c r="AZ272"/>
  <c r="BA272"/>
  <c r="BB272"/>
  <c r="BC272"/>
  <c r="BD272"/>
  <c r="BE272"/>
  <c r="BD92"/>
  <c r="BC92"/>
  <c r="BB92"/>
  <c r="AX92"/>
  <c r="AX50"/>
  <c r="AX90"/>
  <c r="AX9"/>
  <c r="AY9"/>
  <c r="AY10" s="1"/>
  <c r="BB9"/>
  <c r="BB10" s="1"/>
  <c r="BC9"/>
  <c r="BD9"/>
  <c r="AX11"/>
  <c r="AY11"/>
  <c r="BC11"/>
  <c r="AX12"/>
  <c r="AY12"/>
  <c r="BB12"/>
  <c r="BB13" s="1"/>
  <c r="BC12"/>
  <c r="AX14"/>
  <c r="BB14"/>
  <c r="BC14"/>
  <c r="BC16" s="1"/>
  <c r="BD14"/>
  <c r="AX15"/>
  <c r="AY15"/>
  <c r="BB15"/>
  <c r="BC15"/>
  <c r="BD15"/>
  <c r="AY17"/>
  <c r="BB17"/>
  <c r="BB19" s="1"/>
  <c r="BC17"/>
  <c r="BD17"/>
  <c r="AX18"/>
  <c r="AY18"/>
  <c r="BB18"/>
  <c r="BC18"/>
  <c r="BD18"/>
  <c r="AX20"/>
  <c r="AY20"/>
  <c r="BB20"/>
  <c r="BC20"/>
  <c r="BD20"/>
  <c r="AY21"/>
  <c r="BB21"/>
  <c r="BC21"/>
  <c r="BD21"/>
  <c r="AX22"/>
  <c r="AY22"/>
  <c r="BB22"/>
  <c r="BC22"/>
  <c r="BD22"/>
  <c r="BB23"/>
  <c r="BC23"/>
  <c r="BD23"/>
  <c r="BB24"/>
  <c r="BC24"/>
  <c r="BD24"/>
  <c r="AX25"/>
  <c r="AY25"/>
  <c r="BB25"/>
  <c r="BC25"/>
  <c r="BD25"/>
  <c r="AX26"/>
  <c r="AY26"/>
  <c r="BB26"/>
  <c r="BC26"/>
  <c r="BD26"/>
  <c r="AY28"/>
  <c r="BC28"/>
  <c r="AX29"/>
  <c r="BB29"/>
  <c r="BC29"/>
  <c r="BD29"/>
  <c r="AX30"/>
  <c r="AY30"/>
  <c r="BB30"/>
  <c r="BC30"/>
  <c r="BD30"/>
  <c r="AX32"/>
  <c r="AY32"/>
  <c r="BB32"/>
  <c r="BC32"/>
  <c r="BD32"/>
  <c r="AX33"/>
  <c r="AY33"/>
  <c r="BB33"/>
  <c r="BC33"/>
  <c r="BD33"/>
  <c r="AX34"/>
  <c r="AY34"/>
  <c r="BB34"/>
  <c r="BC34"/>
  <c r="BD34"/>
  <c r="AX36"/>
  <c r="BB36"/>
  <c r="BC36"/>
  <c r="BD36"/>
  <c r="AX37"/>
  <c r="AY37"/>
  <c r="BB37"/>
  <c r="BC37"/>
  <c r="BD37"/>
  <c r="AX39"/>
  <c r="AY39"/>
  <c r="BB39"/>
  <c r="BB41" s="1"/>
  <c r="BC39"/>
  <c r="BD39"/>
  <c r="AX40"/>
  <c r="AY40"/>
  <c r="BC40"/>
  <c r="BD40"/>
  <c r="AX42"/>
  <c r="AY42"/>
  <c r="BB42"/>
  <c r="BC42"/>
  <c r="BD42"/>
  <c r="AX43"/>
  <c r="AY43"/>
  <c r="BB43"/>
  <c r="BC43"/>
  <c r="BD43"/>
  <c r="AX44"/>
  <c r="BB44"/>
  <c r="BC44"/>
  <c r="BD44"/>
  <c r="AX46"/>
  <c r="BB46"/>
  <c r="BC46"/>
  <c r="BD46"/>
  <c r="AX47"/>
  <c r="AY47"/>
  <c r="BB47"/>
  <c r="BC47"/>
  <c r="BD47"/>
  <c r="BB48"/>
  <c r="BC48"/>
  <c r="BD48"/>
  <c r="AX49"/>
  <c r="AY49"/>
  <c r="BB49"/>
  <c r="BC49"/>
  <c r="BD49"/>
  <c r="AY50"/>
  <c r="AY51" s="1"/>
  <c r="BB50"/>
  <c r="BC50"/>
  <c r="BD50"/>
  <c r="BB52"/>
  <c r="BC52"/>
  <c r="BD52"/>
  <c r="BB53"/>
  <c r="BC53"/>
  <c r="BD53"/>
  <c r="BB55"/>
  <c r="BC55"/>
  <c r="BD55"/>
  <c r="AX56"/>
  <c r="BB56"/>
  <c r="BC56"/>
  <c r="BD56"/>
  <c r="BB57"/>
  <c r="BC57"/>
  <c r="BD57"/>
  <c r="AX59"/>
  <c r="AX61" s="1"/>
  <c r="BC59"/>
  <c r="BD59"/>
  <c r="BB60"/>
  <c r="BB61" s="1"/>
  <c r="BC60"/>
  <c r="BD60"/>
  <c r="AX62"/>
  <c r="BB62"/>
  <c r="BC62"/>
  <c r="BD62"/>
  <c r="AX63"/>
  <c r="BB63"/>
  <c r="BC63"/>
  <c r="BD63"/>
  <c r="BB65"/>
  <c r="BC65"/>
  <c r="BD65"/>
  <c r="AX66"/>
  <c r="BB66"/>
  <c r="BC66"/>
  <c r="BD66"/>
  <c r="BB68"/>
  <c r="BC68"/>
  <c r="BB69"/>
  <c r="BC69"/>
  <c r="BD69"/>
  <c r="BD70" s="1"/>
  <c r="AX71"/>
  <c r="BB71"/>
  <c r="BC71"/>
  <c r="AX72"/>
  <c r="BB72"/>
  <c r="BC72"/>
  <c r="BD72"/>
  <c r="BD73" s="1"/>
  <c r="BB74"/>
  <c r="BC74"/>
  <c r="BD74"/>
  <c r="AX75"/>
  <c r="BB75"/>
  <c r="BC75"/>
  <c r="BD75"/>
  <c r="BB76"/>
  <c r="BC76"/>
  <c r="BD76"/>
  <c r="AX78"/>
  <c r="BB78"/>
  <c r="BC78"/>
  <c r="BD78"/>
  <c r="AX79"/>
  <c r="BB79"/>
  <c r="BC79"/>
  <c r="BD79"/>
  <c r="AX80"/>
  <c r="BB80"/>
  <c r="BC80"/>
  <c r="BD80"/>
  <c r="AX82"/>
  <c r="BB82"/>
  <c r="BC82"/>
  <c r="BB83"/>
  <c r="BC83"/>
  <c r="AX85"/>
  <c r="BB85"/>
  <c r="BC85"/>
  <c r="BD85"/>
  <c r="AX86"/>
  <c r="BB86"/>
  <c r="BC86"/>
  <c r="BD86"/>
  <c r="BB88"/>
  <c r="BC88"/>
  <c r="BD88"/>
  <c r="AX89"/>
  <c r="BB89"/>
  <c r="BC89"/>
  <c r="BB90"/>
  <c r="BC90"/>
  <c r="BD90"/>
  <c r="BC8"/>
  <c r="BC10" s="1"/>
  <c r="BD8"/>
  <c r="BD10" s="1"/>
  <c r="AX8"/>
  <c r="AX10" s="1"/>
  <c r="AP52"/>
  <c r="AP53"/>
  <c r="AP297"/>
  <c r="AQ297"/>
  <c r="Z53"/>
  <c r="AX53" s="1"/>
  <c r="Z52"/>
  <c r="AX52" s="1"/>
  <c r="BE166" l="1"/>
  <c r="AX54"/>
  <c r="BC84"/>
  <c r="BB70"/>
  <c r="BC61"/>
  <c r="BE158"/>
  <c r="BC70"/>
  <c r="BF53"/>
  <c r="BV53" s="1"/>
  <c r="CD53" s="1"/>
  <c r="CM53" s="1"/>
  <c r="BE197"/>
  <c r="AX112"/>
  <c r="BD54"/>
  <c r="BE271"/>
  <c r="BE170"/>
  <c r="BC35"/>
  <c r="BE186"/>
  <c r="BB103"/>
  <c r="BC51"/>
  <c r="BE148"/>
  <c r="BB51"/>
  <c r="BC267"/>
  <c r="BB87"/>
  <c r="BD38"/>
  <c r="BB35"/>
  <c r="BD31"/>
  <c r="BB16"/>
  <c r="BC106"/>
  <c r="BF52"/>
  <c r="BB73"/>
  <c r="BB54"/>
  <c r="BC112"/>
  <c r="BE223"/>
  <c r="BE211"/>
  <c r="BB197"/>
  <c r="AP298"/>
  <c r="BF297"/>
  <c r="AQ298"/>
  <c r="BG297"/>
  <c r="BE215"/>
  <c r="BE207"/>
  <c r="BE219"/>
  <c r="BE193"/>
  <c r="BB58"/>
  <c r="BC27"/>
  <c r="BB84"/>
  <c r="BB81"/>
  <c r="BC73"/>
  <c r="BC64"/>
  <c r="BC54"/>
  <c r="BC38"/>
  <c r="BC31"/>
  <c r="BB27"/>
  <c r="BD124"/>
  <c r="BB115"/>
  <c r="BC109"/>
  <c r="BB106"/>
  <c r="BD100"/>
  <c r="BB77"/>
  <c r="BB95"/>
  <c r="BC87"/>
  <c r="BD81"/>
  <c r="BC77"/>
  <c r="BB67"/>
  <c r="BD61"/>
  <c r="BD51"/>
  <c r="BB45"/>
  <c r="BC41"/>
  <c r="BD27"/>
  <c r="AY13"/>
  <c r="BC136"/>
  <c r="BB127"/>
  <c r="BB124"/>
  <c r="BB119"/>
  <c r="BB100"/>
  <c r="BC81"/>
  <c r="BB136"/>
  <c r="BD87"/>
  <c r="BD77"/>
  <c r="BC67"/>
  <c r="BB64"/>
  <c r="BC45"/>
  <c r="BD41"/>
  <c r="BB38"/>
  <c r="BD35"/>
  <c r="BB31"/>
  <c r="BC19"/>
  <c r="BC13"/>
  <c r="BD136"/>
  <c r="BC127"/>
  <c r="BC124"/>
  <c r="BC119"/>
  <c r="BB109"/>
  <c r="BC100"/>
  <c r="AX87"/>
  <c r="AX84"/>
  <c r="AX70"/>
  <c r="AX64"/>
  <c r="AY38"/>
  <c r="AX35"/>
  <c r="AX27"/>
  <c r="AX16"/>
  <c r="BE240"/>
  <c r="BA240"/>
  <c r="BA223"/>
  <c r="BD219"/>
  <c r="AZ219"/>
  <c r="BC215"/>
  <c r="BB211"/>
  <c r="AX211"/>
  <c r="BA207"/>
  <c r="BA197"/>
  <c r="BA193"/>
  <c r="BA186"/>
  <c r="AZ181"/>
  <c r="BA176"/>
  <c r="BA170"/>
  <c r="BD166"/>
  <c r="AZ166"/>
  <c r="AZ162"/>
  <c r="BD158"/>
  <c r="AZ158"/>
  <c r="BC148"/>
  <c r="BC144"/>
  <c r="AX144"/>
  <c r="BB141"/>
  <c r="AX141"/>
  <c r="AX124"/>
  <c r="BD119"/>
  <c r="AX119"/>
  <c r="AX81"/>
  <c r="AX73"/>
  <c r="AX58"/>
  <c r="AX41"/>
  <c r="AY35"/>
  <c r="AY27"/>
  <c r="AX13"/>
  <c r="BB240"/>
  <c r="AX240"/>
  <c r="BB223"/>
  <c r="AX223"/>
  <c r="BA219"/>
  <c r="BD215"/>
  <c r="AZ215"/>
  <c r="BC211"/>
  <c r="BB207"/>
  <c r="AX207"/>
  <c r="AX197"/>
  <c r="BB193"/>
  <c r="AX193"/>
  <c r="BB186"/>
  <c r="AX186"/>
  <c r="BA181"/>
  <c r="BB176"/>
  <c r="AX176"/>
  <c r="BB170"/>
  <c r="AX170"/>
  <c r="BA166"/>
  <c r="BA162"/>
  <c r="BA158"/>
  <c r="BD148"/>
  <c r="AZ148"/>
  <c r="BD144"/>
  <c r="BC141"/>
  <c r="BD109"/>
  <c r="AX103"/>
  <c r="BC95"/>
  <c r="AX77"/>
  <c r="AX67"/>
  <c r="AX31"/>
  <c r="AX19"/>
  <c r="AX51"/>
  <c r="BC240"/>
  <c r="BC223"/>
  <c r="BB219"/>
  <c r="BA215"/>
  <c r="AZ211"/>
  <c r="BC207"/>
  <c r="BC197"/>
  <c r="BC193"/>
  <c r="BC186"/>
  <c r="BB181"/>
  <c r="AX181"/>
  <c r="BC176"/>
  <c r="BC170"/>
  <c r="AX166"/>
  <c r="BB162"/>
  <c r="AX162"/>
  <c r="BB158"/>
  <c r="AX158"/>
  <c r="BA148"/>
  <c r="AZ144"/>
  <c r="BD141"/>
  <c r="AZ141"/>
  <c r="AX136"/>
  <c r="AX127"/>
  <c r="AX115"/>
  <c r="AX106"/>
  <c r="AX38"/>
  <c r="AY31"/>
  <c r="BD240"/>
  <c r="AZ240"/>
  <c r="BD223"/>
  <c r="AZ223"/>
  <c r="BC219"/>
  <c r="BB215"/>
  <c r="AX215"/>
  <c r="BA211"/>
  <c r="BD207"/>
  <c r="AZ207"/>
  <c r="AZ197"/>
  <c r="BD193"/>
  <c r="AZ193"/>
  <c r="AZ186"/>
  <c r="BC181"/>
  <c r="AZ176"/>
  <c r="AZ170"/>
  <c r="BC166"/>
  <c r="BC162"/>
  <c r="BC158"/>
  <c r="BB148"/>
  <c r="AX148"/>
  <c r="BB144"/>
  <c r="BA141"/>
  <c r="BD127"/>
  <c r="AX109"/>
  <c r="AX100"/>
  <c r="AX95"/>
  <c r="BD45"/>
  <c r="AX45"/>
  <c r="AY45"/>
  <c r="BC58"/>
  <c r="AY41"/>
  <c r="BD19"/>
  <c r="BD16"/>
  <c r="BD67"/>
  <c r="BD64"/>
  <c r="BD58"/>
  <c r="AY19"/>
  <c r="AY16"/>
  <c r="BE144"/>
  <c r="BB267"/>
  <c r="AX267"/>
  <c r="BD186"/>
  <c r="BD176"/>
  <c r="BD170"/>
  <c r="BE141"/>
  <c r="BD181"/>
  <c r="BD162"/>
  <c r="BE273"/>
  <c r="BA271"/>
  <c r="BA273" s="1"/>
  <c r="BC262"/>
  <c r="BC258"/>
  <c r="BC255"/>
  <c r="BB250"/>
  <c r="AX250"/>
  <c r="BB237"/>
  <c r="AX237"/>
  <c r="BD230"/>
  <c r="AZ230"/>
  <c r="BB271"/>
  <c r="BB273" s="1"/>
  <c r="AX271"/>
  <c r="AX273" s="1"/>
  <c r="AZ267"/>
  <c r="BD262"/>
  <c r="AZ262"/>
  <c r="BD258"/>
  <c r="AZ258"/>
  <c r="BD255"/>
  <c r="AZ255"/>
  <c r="BD250"/>
  <c r="BC250"/>
  <c r="BC237"/>
  <c r="BE230"/>
  <c r="BA230"/>
  <c r="BC271"/>
  <c r="BC273" s="1"/>
  <c r="BA267"/>
  <c r="BE262"/>
  <c r="BA262"/>
  <c r="BE258"/>
  <c r="BA258"/>
  <c r="BE255"/>
  <c r="BA255"/>
  <c r="BE250"/>
  <c r="AZ250"/>
  <c r="BD237"/>
  <c r="AZ237"/>
  <c r="BB230"/>
  <c r="AX230"/>
  <c r="BD271"/>
  <c r="BD273" s="1"/>
  <c r="AZ271"/>
  <c r="AZ273" s="1"/>
  <c r="BB262"/>
  <c r="AX262"/>
  <c r="BB258"/>
  <c r="AX258"/>
  <c r="BB255"/>
  <c r="AX255"/>
  <c r="BA250"/>
  <c r="BE237"/>
  <c r="BA237"/>
  <c r="BC230"/>
  <c r="AP54"/>
  <c r="BG298" l="1"/>
  <c r="CN297"/>
  <c r="CN298" s="1"/>
  <c r="BW297"/>
  <c r="BW298" s="1"/>
  <c r="BF298"/>
  <c r="CM297"/>
  <c r="CM298" s="1"/>
  <c r="BV297"/>
  <c r="BB187"/>
  <c r="BF54"/>
  <c r="BV52"/>
  <c r="BE187"/>
  <c r="AZ187"/>
  <c r="BA187"/>
  <c r="BE225"/>
  <c r="AX137"/>
  <c r="AY91"/>
  <c r="BB137"/>
  <c r="BD137"/>
  <c r="BC137"/>
  <c r="AX187"/>
  <c r="AX91"/>
  <c r="BC91"/>
  <c r="BC187"/>
  <c r="BD91"/>
  <c r="BB91"/>
  <c r="BD187"/>
  <c r="AX264"/>
  <c r="BE264"/>
  <c r="BC264"/>
  <c r="BB264"/>
  <c r="BA264"/>
  <c r="AZ264"/>
  <c r="BD264"/>
  <c r="CD52" l="1"/>
  <c r="BV54"/>
  <c r="CC300"/>
  <c r="BV298"/>
  <c r="AI265"/>
  <c r="CM52" l="1"/>
  <c r="CM54" s="1"/>
  <c r="CD54"/>
  <c r="AI149"/>
  <c r="AI231" l="1"/>
  <c r="AI232"/>
  <c r="AI235"/>
  <c r="Z298" l="1"/>
  <c r="AA298"/>
  <c r="AB298"/>
  <c r="AC298"/>
  <c r="AD298"/>
  <c r="AE298"/>
  <c r="AF298"/>
  <c r="AG298"/>
  <c r="AH298"/>
  <c r="AI298"/>
  <c r="AJ298"/>
  <c r="AK298"/>
  <c r="AL298"/>
  <c r="AM298"/>
  <c r="AN298"/>
  <c r="AO298"/>
  <c r="AL177" l="1"/>
  <c r="AM177"/>
  <c r="AH90"/>
  <c r="AH50"/>
  <c r="AH274"/>
  <c r="AL294" l="1"/>
  <c r="AT294" s="1"/>
  <c r="BJ294" s="1"/>
  <c r="BZ294" s="1"/>
  <c r="CH294" s="1"/>
  <c r="CQ294" s="1"/>
  <c r="AK288"/>
  <c r="AS288" s="1"/>
  <c r="BI288" s="1"/>
  <c r="AK289"/>
  <c r="AS289" s="1"/>
  <c r="BI289" s="1"/>
  <c r="BY289" s="1"/>
  <c r="CG289" s="1"/>
  <c r="CP289" s="1"/>
  <c r="AK293"/>
  <c r="AS293" s="1"/>
  <c r="BI293" s="1"/>
  <c r="BY293" s="1"/>
  <c r="CG293" s="1"/>
  <c r="CP293" s="1"/>
  <c r="AK294"/>
  <c r="AS294" s="1"/>
  <c r="BI294" s="1"/>
  <c r="BY294" s="1"/>
  <c r="CG294" s="1"/>
  <c r="CP294" s="1"/>
  <c r="AK295"/>
  <c r="AS295" s="1"/>
  <c r="BI295" s="1"/>
  <c r="BY295" s="1"/>
  <c r="CG295" s="1"/>
  <c r="CP295" s="1"/>
  <c r="AJ294"/>
  <c r="AR294" s="1"/>
  <c r="BH294" s="1"/>
  <c r="BX294" s="1"/>
  <c r="CF294" s="1"/>
  <c r="CO294" s="1"/>
  <c r="AI293"/>
  <c r="AQ293" s="1"/>
  <c r="BG293" s="1"/>
  <c r="BW293" s="1"/>
  <c r="CE293" s="1"/>
  <c r="CN293" s="1"/>
  <c r="AI295"/>
  <c r="AQ295" s="1"/>
  <c r="BG295" s="1"/>
  <c r="BW295" s="1"/>
  <c r="CE295" s="1"/>
  <c r="CN295" s="1"/>
  <c r="CP288" l="1"/>
  <c r="BY288"/>
  <c r="AO288"/>
  <c r="AW288" s="1"/>
  <c r="BM288" s="1"/>
  <c r="CC288" s="1"/>
  <c r="CK288" s="1"/>
  <c r="CT288" s="1"/>
  <c r="AO289"/>
  <c r="AW289" s="1"/>
  <c r="BM289" s="1"/>
  <c r="CC289" s="1"/>
  <c r="CK289" s="1"/>
  <c r="CT289" s="1"/>
  <c r="AO293"/>
  <c r="AW293" s="1"/>
  <c r="BM293" s="1"/>
  <c r="CC293" s="1"/>
  <c r="CK293" s="1"/>
  <c r="CT293" s="1"/>
  <c r="AO294"/>
  <c r="AW294" s="1"/>
  <c r="BM294" s="1"/>
  <c r="CC294" s="1"/>
  <c r="CK294" s="1"/>
  <c r="CT294" s="1"/>
  <c r="AO295"/>
  <c r="AW295" s="1"/>
  <c r="BM295" s="1"/>
  <c r="CC295" s="1"/>
  <c r="CK295" s="1"/>
  <c r="CT295" s="1"/>
  <c r="AN288"/>
  <c r="AV288" s="1"/>
  <c r="BL288" s="1"/>
  <c r="CB288" s="1"/>
  <c r="CJ288" s="1"/>
  <c r="CS288" s="1"/>
  <c r="AN289"/>
  <c r="AV289" s="1"/>
  <c r="BL289" s="1"/>
  <c r="CB289" s="1"/>
  <c r="CJ289" s="1"/>
  <c r="CS289" s="1"/>
  <c r="AN291"/>
  <c r="AV291" s="1"/>
  <c r="BL291" s="1"/>
  <c r="CB291" s="1"/>
  <c r="CJ291" s="1"/>
  <c r="CS291" s="1"/>
  <c r="AN294"/>
  <c r="AV294" s="1"/>
  <c r="BL294" s="1"/>
  <c r="CB294" s="1"/>
  <c r="CJ294" s="1"/>
  <c r="CS294" s="1"/>
  <c r="AM288"/>
  <c r="AU288" s="1"/>
  <c r="BK288" s="1"/>
  <c r="AM289"/>
  <c r="AU289" s="1"/>
  <c r="BK289" s="1"/>
  <c r="CA289" s="1"/>
  <c r="CI289" s="1"/>
  <c r="CR289" s="1"/>
  <c r="AM293"/>
  <c r="AU293" s="1"/>
  <c r="BK293" s="1"/>
  <c r="CA293" s="1"/>
  <c r="CI293" s="1"/>
  <c r="CR293" s="1"/>
  <c r="AM294"/>
  <c r="AU294" s="1"/>
  <c r="BK294" s="1"/>
  <c r="CA294" s="1"/>
  <c r="CI294" s="1"/>
  <c r="CR294" s="1"/>
  <c r="AM295"/>
  <c r="AU295" s="1"/>
  <c r="BK295" s="1"/>
  <c r="CA295" s="1"/>
  <c r="CI295" s="1"/>
  <c r="CR295" s="1"/>
  <c r="AN36"/>
  <c r="AO36"/>
  <c r="AN37"/>
  <c r="AO37"/>
  <c r="AN39"/>
  <c r="AO39"/>
  <c r="AN40"/>
  <c r="AO40"/>
  <c r="AN42"/>
  <c r="AO42"/>
  <c r="AN43"/>
  <c r="AO43"/>
  <c r="AN44"/>
  <c r="AO44"/>
  <c r="AN46"/>
  <c r="AO46"/>
  <c r="AN47"/>
  <c r="AO47"/>
  <c r="AN48"/>
  <c r="AO48"/>
  <c r="AN49"/>
  <c r="AO49"/>
  <c r="AN50"/>
  <c r="AO50"/>
  <c r="AN52"/>
  <c r="AO52"/>
  <c r="AN53"/>
  <c r="AO53"/>
  <c r="AN55"/>
  <c r="AO55"/>
  <c r="AN56"/>
  <c r="AO56"/>
  <c r="AN57"/>
  <c r="AO57"/>
  <c r="AN59"/>
  <c r="AO59"/>
  <c r="AN60"/>
  <c r="AO60"/>
  <c r="AN62"/>
  <c r="AO62"/>
  <c r="AN63"/>
  <c r="AO63"/>
  <c r="AN65"/>
  <c r="AO65"/>
  <c r="AN66"/>
  <c r="AO66"/>
  <c r="AN68"/>
  <c r="AO68"/>
  <c r="AN69"/>
  <c r="AO69"/>
  <c r="AN71"/>
  <c r="AO71"/>
  <c r="AN72"/>
  <c r="AO72"/>
  <c r="AN74"/>
  <c r="AO74"/>
  <c r="AN75"/>
  <c r="AO75"/>
  <c r="AN76"/>
  <c r="AO76"/>
  <c r="AN78"/>
  <c r="AO78"/>
  <c r="AN79"/>
  <c r="AO79"/>
  <c r="AN80"/>
  <c r="AO80"/>
  <c r="AN82"/>
  <c r="AO82"/>
  <c r="AN83"/>
  <c r="AO83"/>
  <c r="AN85"/>
  <c r="AO85"/>
  <c r="AN86"/>
  <c r="AO86"/>
  <c r="AN88"/>
  <c r="AO88"/>
  <c r="AN89"/>
  <c r="AO89"/>
  <c r="AN90"/>
  <c r="AO90"/>
  <c r="AN22"/>
  <c r="AO22"/>
  <c r="AN23"/>
  <c r="AO23"/>
  <c r="AN24"/>
  <c r="AO24"/>
  <c r="AN25"/>
  <c r="AO25"/>
  <c r="AN26"/>
  <c r="AO26"/>
  <c r="AN28"/>
  <c r="AO28"/>
  <c r="AN29"/>
  <c r="AO29"/>
  <c r="AN30"/>
  <c r="AO30"/>
  <c r="AN32"/>
  <c r="AO32"/>
  <c r="AN33"/>
  <c r="AO33"/>
  <c r="AN34"/>
  <c r="AO34"/>
  <c r="AN17"/>
  <c r="AO17"/>
  <c r="AN18"/>
  <c r="AO18"/>
  <c r="AN20"/>
  <c r="AO20"/>
  <c r="AN21"/>
  <c r="AO21"/>
  <c r="AN9"/>
  <c r="AO9"/>
  <c r="AN11"/>
  <c r="AO11"/>
  <c r="AN12"/>
  <c r="AO12"/>
  <c r="AN14"/>
  <c r="AO14"/>
  <c r="AN15"/>
  <c r="AO15"/>
  <c r="AO8"/>
  <c r="AN8"/>
  <c r="Z87"/>
  <c r="AA87"/>
  <c r="AB87"/>
  <c r="AC87"/>
  <c r="AD87"/>
  <c r="AE87"/>
  <c r="AF87"/>
  <c r="AG87"/>
  <c r="Z84"/>
  <c r="AA84"/>
  <c r="AB84"/>
  <c r="AC84"/>
  <c r="AD84"/>
  <c r="AE84"/>
  <c r="AF84"/>
  <c r="AG84"/>
  <c r="BE91" s="1"/>
  <c r="AB81"/>
  <c r="AC81"/>
  <c r="AD81"/>
  <c r="AE81"/>
  <c r="AF81"/>
  <c r="AG81"/>
  <c r="Z77"/>
  <c r="AA77"/>
  <c r="AB77"/>
  <c r="AC77"/>
  <c r="AD77"/>
  <c r="AE77"/>
  <c r="AF77"/>
  <c r="AG77"/>
  <c r="AE73"/>
  <c r="AF73"/>
  <c r="AG73"/>
  <c r="AB70"/>
  <c r="AC70"/>
  <c r="AD70"/>
  <c r="AE70"/>
  <c r="AF70"/>
  <c r="AG70"/>
  <c r="AB67"/>
  <c r="AC67"/>
  <c r="AD67"/>
  <c r="AE67"/>
  <c r="AF67"/>
  <c r="AG67"/>
  <c r="AA64"/>
  <c r="AB64"/>
  <c r="AC64"/>
  <c r="AD64"/>
  <c r="AE64"/>
  <c r="AF64"/>
  <c r="AG64"/>
  <c r="Z61"/>
  <c r="AA61"/>
  <c r="AB61"/>
  <c r="AC61"/>
  <c r="AD61"/>
  <c r="AE61"/>
  <c r="AF61"/>
  <c r="AG61"/>
  <c r="Z58"/>
  <c r="AA58"/>
  <c r="AB58"/>
  <c r="AC58"/>
  <c r="AD58"/>
  <c r="AE58"/>
  <c r="AF58"/>
  <c r="AG58"/>
  <c r="AD54"/>
  <c r="AE54"/>
  <c r="AF54"/>
  <c r="AG54"/>
  <c r="AH54"/>
  <c r="AD51"/>
  <c r="AE51"/>
  <c r="AF51"/>
  <c r="AG51"/>
  <c r="AD45"/>
  <c r="AE45"/>
  <c r="AF45"/>
  <c r="AG45"/>
  <c r="AE41"/>
  <c r="AF41"/>
  <c r="AG41"/>
  <c r="AE38"/>
  <c r="AF38"/>
  <c r="AG38"/>
  <c r="AF35"/>
  <c r="AG35"/>
  <c r="AG31"/>
  <c r="AF27"/>
  <c r="AG27"/>
  <c r="AD19"/>
  <c r="AE19"/>
  <c r="AF19"/>
  <c r="AG19"/>
  <c r="AG16"/>
  <c r="AG13"/>
  <c r="AF10"/>
  <c r="AG10"/>
  <c r="AH88"/>
  <c r="AH89"/>
  <c r="AH82"/>
  <c r="AH83"/>
  <c r="AH85"/>
  <c r="AH86"/>
  <c r="AH78"/>
  <c r="AH79"/>
  <c r="AH80"/>
  <c r="AH74"/>
  <c r="AH75"/>
  <c r="AH76"/>
  <c r="AH68"/>
  <c r="AH69"/>
  <c r="AH71"/>
  <c r="AH72"/>
  <c r="AH62"/>
  <c r="AH63"/>
  <c r="AH65"/>
  <c r="AH66"/>
  <c r="AH56"/>
  <c r="AH59"/>
  <c r="AH60"/>
  <c r="AH49"/>
  <c r="AH47"/>
  <c r="AH48"/>
  <c r="AH46"/>
  <c r="AH11"/>
  <c r="AH12"/>
  <c r="AH14"/>
  <c r="AH15"/>
  <c r="AH17"/>
  <c r="AH18"/>
  <c r="AH20"/>
  <c r="AH21"/>
  <c r="AH22"/>
  <c r="AH23"/>
  <c r="AH24"/>
  <c r="AH25"/>
  <c r="AH26"/>
  <c r="AH28"/>
  <c r="AH29"/>
  <c r="AH30"/>
  <c r="AH32"/>
  <c r="AH33"/>
  <c r="AH34"/>
  <c r="AH36"/>
  <c r="AH37"/>
  <c r="AH39"/>
  <c r="AH40"/>
  <c r="AH9"/>
  <c r="AH8"/>
  <c r="CR288" l="1"/>
  <c r="CA288"/>
  <c r="AH16"/>
  <c r="AH31"/>
  <c r="AH61"/>
  <c r="AH67"/>
  <c r="AN16"/>
  <c r="AN10"/>
  <c r="AH81"/>
  <c r="AN13"/>
  <c r="AN31"/>
  <c r="AO16"/>
  <c r="AO13"/>
  <c r="AO31"/>
  <c r="AH19"/>
  <c r="AH13"/>
  <c r="AH77"/>
  <c r="AN35"/>
  <c r="AN81"/>
  <c r="AN58"/>
  <c r="AN54"/>
  <c r="AN45"/>
  <c r="AN41"/>
  <c r="AN38"/>
  <c r="AO35"/>
  <c r="AO81"/>
  <c r="AO58"/>
  <c r="AO54"/>
  <c r="AO45"/>
  <c r="AO41"/>
  <c r="AO38"/>
  <c r="AH73"/>
  <c r="AH58"/>
  <c r="AN19"/>
  <c r="AN27"/>
  <c r="AN51"/>
  <c r="AN61"/>
  <c r="AN64"/>
  <c r="AN67"/>
  <c r="AN70"/>
  <c r="AN73"/>
  <c r="AN77"/>
  <c r="AN84"/>
  <c r="AN87"/>
  <c r="AH35"/>
  <c r="AH84"/>
  <c r="AO10"/>
  <c r="AO19"/>
  <c r="AO27"/>
  <c r="AO51"/>
  <c r="AO61"/>
  <c r="AO64"/>
  <c r="AO67"/>
  <c r="AO70"/>
  <c r="AO73"/>
  <c r="AO77"/>
  <c r="AO84"/>
  <c r="AO87"/>
  <c r="AH10"/>
  <c r="AH27"/>
  <c r="AH38"/>
  <c r="AH41"/>
  <c r="AH51"/>
  <c r="AH64"/>
  <c r="AH70"/>
  <c r="AH87"/>
  <c r="AO91" l="1"/>
  <c r="AN91"/>
  <c r="R276"/>
  <c r="AH276" s="1"/>
  <c r="AH288" l="1"/>
  <c r="AP288" s="1"/>
  <c r="BF288" s="1"/>
  <c r="BV288" s="1"/>
  <c r="CD288" s="1"/>
  <c r="CM288" s="1"/>
  <c r="AH289"/>
  <c r="AP289" s="1"/>
  <c r="BF289" s="1"/>
  <c r="BV289" s="1"/>
  <c r="CD289" s="1"/>
  <c r="CM289" s="1"/>
  <c r="AP290"/>
  <c r="BF290" s="1"/>
  <c r="BV290" s="1"/>
  <c r="CD290" s="1"/>
  <c r="CM290" s="1"/>
  <c r="AH291"/>
  <c r="AP291" s="1"/>
  <c r="BF291" s="1"/>
  <c r="BV291" s="1"/>
  <c r="CD291" s="1"/>
  <c r="CM291" s="1"/>
  <c r="AH292"/>
  <c r="AP292" s="1"/>
  <c r="BF292" s="1"/>
  <c r="BV292" s="1"/>
  <c r="CD292" s="1"/>
  <c r="CM292" s="1"/>
  <c r="AH293"/>
  <c r="AP293" s="1"/>
  <c r="BF293" s="1"/>
  <c r="BV293" s="1"/>
  <c r="CD293" s="1"/>
  <c r="CM293" s="1"/>
  <c r="AH294"/>
  <c r="AP294" s="1"/>
  <c r="BF294" s="1"/>
  <c r="BV294" s="1"/>
  <c r="CD294" s="1"/>
  <c r="CM294" s="1"/>
  <c r="AH295"/>
  <c r="AP295" s="1"/>
  <c r="BF295" s="1"/>
  <c r="BV295" s="1"/>
  <c r="CD295" s="1"/>
  <c r="CM295" s="1"/>
  <c r="AP276"/>
  <c r="BF276" s="1"/>
  <c r="BV276" s="1"/>
  <c r="CD276" l="1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Z271"/>
  <c r="Z273" s="1"/>
  <c r="AA271"/>
  <c r="AA273" s="1"/>
  <c r="AB271"/>
  <c r="AB273" s="1"/>
  <c r="AC271"/>
  <c r="AC273" s="1"/>
  <c r="AD271"/>
  <c r="AD273" s="1"/>
  <c r="AE271"/>
  <c r="AE273" s="1"/>
  <c r="AF271"/>
  <c r="AF273" s="1"/>
  <c r="AG271"/>
  <c r="AG273" s="1"/>
  <c r="Z267"/>
  <c r="AA267"/>
  <c r="AB267"/>
  <c r="AC267"/>
  <c r="AD267"/>
  <c r="AE267"/>
  <c r="AF267"/>
  <c r="AG267"/>
  <c r="AO247"/>
  <c r="AN246"/>
  <c r="AK245"/>
  <c r="AJ244"/>
  <c r="AI243"/>
  <c r="AH243"/>
  <c r="Z262"/>
  <c r="AA262"/>
  <c r="AB262"/>
  <c r="AC262"/>
  <c r="AD262"/>
  <c r="AE262"/>
  <c r="AF262"/>
  <c r="AG262"/>
  <c r="Z258"/>
  <c r="AA258"/>
  <c r="AB258"/>
  <c r="AC258"/>
  <c r="AD258"/>
  <c r="AE258"/>
  <c r="AF258"/>
  <c r="AG258"/>
  <c r="Z255"/>
  <c r="AA255"/>
  <c r="AB255"/>
  <c r="AC255"/>
  <c r="AD255"/>
  <c r="AE255"/>
  <c r="AF255"/>
  <c r="AG255"/>
  <c r="Z250"/>
  <c r="AA250"/>
  <c r="AB250"/>
  <c r="AC250"/>
  <c r="AD250"/>
  <c r="AE250"/>
  <c r="AF250"/>
  <c r="AG250"/>
  <c r="Z240"/>
  <c r="AA240"/>
  <c r="AB240"/>
  <c r="AC240"/>
  <c r="AD240"/>
  <c r="AE240"/>
  <c r="AF240"/>
  <c r="AG240"/>
  <c r="Z237"/>
  <c r="AA237"/>
  <c r="AB237"/>
  <c r="AC237"/>
  <c r="AD237"/>
  <c r="AE237"/>
  <c r="AF237"/>
  <c r="AG237"/>
  <c r="Z230"/>
  <c r="AA230"/>
  <c r="AB230"/>
  <c r="AC230"/>
  <c r="AD230"/>
  <c r="AD242" s="1"/>
  <c r="AE230"/>
  <c r="AF230"/>
  <c r="AG230"/>
  <c r="AO188"/>
  <c r="AN199"/>
  <c r="AJ198"/>
  <c r="AM221"/>
  <c r="AL224"/>
  <c r="AI221"/>
  <c r="AH224"/>
  <c r="AM92"/>
  <c r="Z227"/>
  <c r="AA227"/>
  <c r="AB227"/>
  <c r="AC227"/>
  <c r="AD227"/>
  <c r="AE227"/>
  <c r="AF227"/>
  <c r="AG227"/>
  <c r="Z223"/>
  <c r="AA223"/>
  <c r="AB223"/>
  <c r="AC223"/>
  <c r="AD223"/>
  <c r="AE223"/>
  <c r="AF223"/>
  <c r="AG223"/>
  <c r="Z219"/>
  <c r="AA219"/>
  <c r="AB219"/>
  <c r="AC219"/>
  <c r="AD219"/>
  <c r="AE219"/>
  <c r="AF219"/>
  <c r="AG219"/>
  <c r="Z215"/>
  <c r="AA215"/>
  <c r="AB215"/>
  <c r="AC215"/>
  <c r="AD215"/>
  <c r="AE215"/>
  <c r="AF215"/>
  <c r="AG215"/>
  <c r="Z211"/>
  <c r="AA211"/>
  <c r="AB211"/>
  <c r="AC211"/>
  <c r="AD211"/>
  <c r="AE211"/>
  <c r="AF211"/>
  <c r="AG211"/>
  <c r="Z207"/>
  <c r="AA207"/>
  <c r="AB207"/>
  <c r="AC207"/>
  <c r="AD207"/>
  <c r="AE207"/>
  <c r="AF207"/>
  <c r="AG207"/>
  <c r="Z197"/>
  <c r="AA197"/>
  <c r="AB197"/>
  <c r="AC197"/>
  <c r="AD197"/>
  <c r="AE197"/>
  <c r="AF197"/>
  <c r="AG197"/>
  <c r="Z193"/>
  <c r="AA193"/>
  <c r="AB193"/>
  <c r="AC193"/>
  <c r="AD193"/>
  <c r="AE193"/>
  <c r="AF193"/>
  <c r="AG193"/>
  <c r="Z189"/>
  <c r="AA189"/>
  <c r="AB189"/>
  <c r="AC189"/>
  <c r="AD189"/>
  <c r="AE189"/>
  <c r="AF189"/>
  <c r="AG189"/>
  <c r="AO189"/>
  <c r="Z186"/>
  <c r="AA186"/>
  <c r="AB186"/>
  <c r="AC186"/>
  <c r="AD186"/>
  <c r="AE186"/>
  <c r="AF186"/>
  <c r="AG186"/>
  <c r="Z181"/>
  <c r="AA181"/>
  <c r="AB181"/>
  <c r="AC181"/>
  <c r="AD181"/>
  <c r="AE181"/>
  <c r="AF181"/>
  <c r="AG181"/>
  <c r="Z176"/>
  <c r="AA176"/>
  <c r="AB176"/>
  <c r="AC176"/>
  <c r="AD176"/>
  <c r="AE176"/>
  <c r="AF176"/>
  <c r="AG176"/>
  <c r="Z170"/>
  <c r="AA170"/>
  <c r="AB170"/>
  <c r="AC170"/>
  <c r="AD170"/>
  <c r="AE170"/>
  <c r="AF170"/>
  <c r="AG170"/>
  <c r="Z166"/>
  <c r="AA166"/>
  <c r="AB166"/>
  <c r="AC166"/>
  <c r="AD166"/>
  <c r="AE166"/>
  <c r="AF166"/>
  <c r="AG166"/>
  <c r="Z162"/>
  <c r="AA162"/>
  <c r="AB162"/>
  <c r="AC162"/>
  <c r="AD162"/>
  <c r="AE162"/>
  <c r="AF162"/>
  <c r="AG162"/>
  <c r="Z158"/>
  <c r="AA158"/>
  <c r="AB158"/>
  <c r="AC158"/>
  <c r="AD158"/>
  <c r="AE158"/>
  <c r="AF158"/>
  <c r="AG158"/>
  <c r="Z148"/>
  <c r="AA148"/>
  <c r="AB148"/>
  <c r="AC148"/>
  <c r="AD148"/>
  <c r="AE148"/>
  <c r="AF148"/>
  <c r="AG148"/>
  <c r="Z144"/>
  <c r="AA144"/>
  <c r="AB144"/>
  <c r="AC144"/>
  <c r="AD144"/>
  <c r="AE144"/>
  <c r="AF144"/>
  <c r="AG144"/>
  <c r="Z141"/>
  <c r="AA141"/>
  <c r="AB141"/>
  <c r="AC141"/>
  <c r="AD141"/>
  <c r="AE141"/>
  <c r="AF141"/>
  <c r="AG141"/>
  <c r="AN93"/>
  <c r="AO93"/>
  <c r="AN94"/>
  <c r="AO94"/>
  <c r="AN96"/>
  <c r="AO96"/>
  <c r="AN97"/>
  <c r="AO97"/>
  <c r="AN98"/>
  <c r="AO98"/>
  <c r="AN99"/>
  <c r="AO99"/>
  <c r="AN101"/>
  <c r="AO101"/>
  <c r="AN102"/>
  <c r="AO102"/>
  <c r="AN104"/>
  <c r="AO104"/>
  <c r="AN105"/>
  <c r="AO105"/>
  <c r="AN107"/>
  <c r="AO107"/>
  <c r="AN108"/>
  <c r="AO108"/>
  <c r="AN110"/>
  <c r="AO110"/>
  <c r="AN111"/>
  <c r="AO111"/>
  <c r="AN113"/>
  <c r="AO113"/>
  <c r="AN114"/>
  <c r="AO114"/>
  <c r="AN116"/>
  <c r="AO116"/>
  <c r="AN117"/>
  <c r="AO117"/>
  <c r="AN118"/>
  <c r="AO118"/>
  <c r="AN120"/>
  <c r="AO120"/>
  <c r="AN121"/>
  <c r="AO121"/>
  <c r="AN122"/>
  <c r="AO122"/>
  <c r="AN123"/>
  <c r="AO123"/>
  <c r="AN125"/>
  <c r="AO125"/>
  <c r="AN126"/>
  <c r="AO126"/>
  <c r="AN128"/>
  <c r="AO128"/>
  <c r="AN129"/>
  <c r="AO129"/>
  <c r="AN130"/>
  <c r="AO130"/>
  <c r="AN131"/>
  <c r="AO131"/>
  <c r="AN132"/>
  <c r="AO132"/>
  <c r="AN133"/>
  <c r="AO133"/>
  <c r="AN134"/>
  <c r="AO134"/>
  <c r="AN135"/>
  <c r="AO135"/>
  <c r="AN138"/>
  <c r="AO138"/>
  <c r="AN139"/>
  <c r="AO139"/>
  <c r="AN140"/>
  <c r="AO140"/>
  <c r="AN142"/>
  <c r="AO142"/>
  <c r="AN143"/>
  <c r="AO143"/>
  <c r="AN145"/>
  <c r="AO145"/>
  <c r="AN146"/>
  <c r="AO146"/>
  <c r="AN147"/>
  <c r="AO147"/>
  <c r="AN149"/>
  <c r="AO149"/>
  <c r="AN150"/>
  <c r="AO150"/>
  <c r="AN151"/>
  <c r="AO151"/>
  <c r="AN152"/>
  <c r="AO152"/>
  <c r="AN153"/>
  <c r="AO153"/>
  <c r="AN154"/>
  <c r="AO154"/>
  <c r="AN155"/>
  <c r="AO155"/>
  <c r="AN156"/>
  <c r="AO156"/>
  <c r="AN157"/>
  <c r="AO157"/>
  <c r="AN159"/>
  <c r="AO159"/>
  <c r="AN160"/>
  <c r="AO160"/>
  <c r="AN161"/>
  <c r="AO161"/>
  <c r="AN163"/>
  <c r="AO163"/>
  <c r="AN164"/>
  <c r="AO164"/>
  <c r="AN165"/>
  <c r="AO165"/>
  <c r="AN167"/>
  <c r="AO167"/>
  <c r="AN168"/>
  <c r="AO168"/>
  <c r="AN169"/>
  <c r="AO169"/>
  <c r="AN171"/>
  <c r="AO171"/>
  <c r="AN172"/>
  <c r="AO172"/>
  <c r="AN173"/>
  <c r="AO173"/>
  <c r="AN174"/>
  <c r="AO174"/>
  <c r="AN175"/>
  <c r="AO175"/>
  <c r="AN177"/>
  <c r="AO177"/>
  <c r="AN178"/>
  <c r="AO178"/>
  <c r="AN179"/>
  <c r="AO179"/>
  <c r="AN180"/>
  <c r="AO180"/>
  <c r="AN182"/>
  <c r="AO182"/>
  <c r="AN183"/>
  <c r="AO183"/>
  <c r="AN184"/>
  <c r="AO184"/>
  <c r="AN185"/>
  <c r="AO185"/>
  <c r="AN188"/>
  <c r="AN189" s="1"/>
  <c r="AN190"/>
  <c r="AO190"/>
  <c r="AN191"/>
  <c r="AO191"/>
  <c r="AN192"/>
  <c r="AO192"/>
  <c r="AN194"/>
  <c r="AO194"/>
  <c r="AN195"/>
  <c r="AO195"/>
  <c r="AN196"/>
  <c r="AO196"/>
  <c r="AN198"/>
  <c r="AO198"/>
  <c r="AO199"/>
  <c r="AN200"/>
  <c r="AO200"/>
  <c r="AN201"/>
  <c r="AO201"/>
  <c r="AN202"/>
  <c r="AO202"/>
  <c r="AN203"/>
  <c r="AO203"/>
  <c r="AN204"/>
  <c r="AO204"/>
  <c r="AN205"/>
  <c r="AO205"/>
  <c r="AN206"/>
  <c r="AO206"/>
  <c r="AN208"/>
  <c r="AO208"/>
  <c r="AN209"/>
  <c r="AO209"/>
  <c r="AN210"/>
  <c r="AO210"/>
  <c r="AN212"/>
  <c r="AO212"/>
  <c r="AN213"/>
  <c r="AO213"/>
  <c r="AN214"/>
  <c r="AO214"/>
  <c r="AN216"/>
  <c r="AO216"/>
  <c r="AN217"/>
  <c r="AO217"/>
  <c r="AN218"/>
  <c r="AO218"/>
  <c r="AN220"/>
  <c r="AO220"/>
  <c r="AN221"/>
  <c r="AO221"/>
  <c r="AN222"/>
  <c r="AO222"/>
  <c r="AN224"/>
  <c r="AO224"/>
  <c r="AN226"/>
  <c r="AN227" s="1"/>
  <c r="AO226"/>
  <c r="AN228"/>
  <c r="AO228"/>
  <c r="AN229"/>
  <c r="AO229"/>
  <c r="AN231"/>
  <c r="AO231"/>
  <c r="AN232"/>
  <c r="AO232"/>
  <c r="AN233"/>
  <c r="AO233"/>
  <c r="AN234"/>
  <c r="AO234"/>
  <c r="AN235"/>
  <c r="AO235"/>
  <c r="AN236"/>
  <c r="AO236"/>
  <c r="AN238"/>
  <c r="AO238"/>
  <c r="AN239"/>
  <c r="AO239"/>
  <c r="AN241"/>
  <c r="AO241"/>
  <c r="AN243"/>
  <c r="AO243"/>
  <c r="AN244"/>
  <c r="AO244"/>
  <c r="AN245"/>
  <c r="AO245"/>
  <c r="AO246"/>
  <c r="AN247"/>
  <c r="AN248"/>
  <c r="AO248"/>
  <c r="AN249"/>
  <c r="AO249"/>
  <c r="AN251"/>
  <c r="AO251"/>
  <c r="AN252"/>
  <c r="AO252"/>
  <c r="AN253"/>
  <c r="AO253"/>
  <c r="AN254"/>
  <c r="AO254"/>
  <c r="AN256"/>
  <c r="AN258" s="1"/>
  <c r="AO256"/>
  <c r="AN257"/>
  <c r="AO257"/>
  <c r="AN259"/>
  <c r="AO259"/>
  <c r="AN260"/>
  <c r="AO260"/>
  <c r="AN261"/>
  <c r="AO261"/>
  <c r="AN263"/>
  <c r="AO263"/>
  <c r="AN265"/>
  <c r="AN267" s="1"/>
  <c r="AO265"/>
  <c r="AN266"/>
  <c r="AO266"/>
  <c r="AN268"/>
  <c r="AO268"/>
  <c r="AN269"/>
  <c r="AO269"/>
  <c r="AN270"/>
  <c r="AO270"/>
  <c r="AN272"/>
  <c r="AO272"/>
  <c r="AO92"/>
  <c r="AN92"/>
  <c r="AL93"/>
  <c r="AM93"/>
  <c r="AL94"/>
  <c r="AM94"/>
  <c r="AL96"/>
  <c r="AM96"/>
  <c r="AL97"/>
  <c r="AM97"/>
  <c r="AL98"/>
  <c r="AM98"/>
  <c r="AL99"/>
  <c r="AM99"/>
  <c r="AL101"/>
  <c r="AM101"/>
  <c r="AL102"/>
  <c r="AM102"/>
  <c r="AL104"/>
  <c r="AM104"/>
  <c r="AL105"/>
  <c r="AM105"/>
  <c r="AL107"/>
  <c r="AM107"/>
  <c r="AL108"/>
  <c r="AM108"/>
  <c r="AL110"/>
  <c r="AM110"/>
  <c r="AM112" s="1"/>
  <c r="AL111"/>
  <c r="AM111"/>
  <c r="AL113"/>
  <c r="AM113"/>
  <c r="AL114"/>
  <c r="AM114"/>
  <c r="AL116"/>
  <c r="AM116"/>
  <c r="AL117"/>
  <c r="AL119" s="1"/>
  <c r="AM117"/>
  <c r="AL118"/>
  <c r="AM118"/>
  <c r="AL120"/>
  <c r="AM120"/>
  <c r="AL121"/>
  <c r="AM121"/>
  <c r="AL122"/>
  <c r="AM122"/>
  <c r="AL123"/>
  <c r="AM123"/>
  <c r="AL125"/>
  <c r="AL127" s="1"/>
  <c r="AM125"/>
  <c r="AL126"/>
  <c r="AM126"/>
  <c r="AL128"/>
  <c r="AM128"/>
  <c r="AL129"/>
  <c r="AM129"/>
  <c r="AL130"/>
  <c r="AM130"/>
  <c r="AL131"/>
  <c r="AM131"/>
  <c r="AL132"/>
  <c r="AM132"/>
  <c r="AL133"/>
  <c r="AM133"/>
  <c r="AL134"/>
  <c r="AL136" s="1"/>
  <c r="AM134"/>
  <c r="AL135"/>
  <c r="AM135"/>
  <c r="AL138"/>
  <c r="AM138"/>
  <c r="AL139"/>
  <c r="AM139"/>
  <c r="AM141" s="1"/>
  <c r="AL140"/>
  <c r="AM140"/>
  <c r="AL142"/>
  <c r="AM142"/>
  <c r="AM144" s="1"/>
  <c r="AL143"/>
  <c r="AM143"/>
  <c r="AL145"/>
  <c r="AM145"/>
  <c r="AL146"/>
  <c r="AM146"/>
  <c r="AL147"/>
  <c r="AM147"/>
  <c r="AL149"/>
  <c r="AM149"/>
  <c r="AL150"/>
  <c r="AM150"/>
  <c r="AL151"/>
  <c r="AM151"/>
  <c r="AL152"/>
  <c r="AM152"/>
  <c r="AL153"/>
  <c r="AM153"/>
  <c r="AL154"/>
  <c r="AM154"/>
  <c r="AL155"/>
  <c r="AM155"/>
  <c r="AL156"/>
  <c r="AM156"/>
  <c r="AL157"/>
  <c r="AM157"/>
  <c r="AL159"/>
  <c r="AM159"/>
  <c r="AL160"/>
  <c r="AM160"/>
  <c r="AL161"/>
  <c r="AM161"/>
  <c r="AL163"/>
  <c r="AM163"/>
  <c r="AL164"/>
  <c r="AM164"/>
  <c r="AL165"/>
  <c r="AM165"/>
  <c r="AL167"/>
  <c r="AM167"/>
  <c r="AL168"/>
  <c r="AL170" s="1"/>
  <c r="AM168"/>
  <c r="AL169"/>
  <c r="AM169"/>
  <c r="AL171"/>
  <c r="AM171"/>
  <c r="AL172"/>
  <c r="AM172"/>
  <c r="AL173"/>
  <c r="AM173"/>
  <c r="AL174"/>
  <c r="AM174"/>
  <c r="AL175"/>
  <c r="AM175"/>
  <c r="AL178"/>
  <c r="AM178"/>
  <c r="AL179"/>
  <c r="AL181" s="1"/>
  <c r="AM179"/>
  <c r="AL180"/>
  <c r="AM180"/>
  <c r="AL182"/>
  <c r="AM182"/>
  <c r="AL183"/>
  <c r="AM183"/>
  <c r="AL184"/>
  <c r="AM184"/>
  <c r="AL185"/>
  <c r="AM185"/>
  <c r="AL188"/>
  <c r="AM188"/>
  <c r="AL190"/>
  <c r="AM190"/>
  <c r="AL191"/>
  <c r="AM191"/>
  <c r="AL192"/>
  <c r="AM192"/>
  <c r="AL194"/>
  <c r="AM194"/>
  <c r="AL195"/>
  <c r="AM195"/>
  <c r="AL196"/>
  <c r="AM196"/>
  <c r="AL198"/>
  <c r="AM198"/>
  <c r="AL199"/>
  <c r="AM199"/>
  <c r="AL200"/>
  <c r="AM200"/>
  <c r="AL201"/>
  <c r="AM201"/>
  <c r="AL202"/>
  <c r="AM202"/>
  <c r="AL203"/>
  <c r="AM203"/>
  <c r="AL204"/>
  <c r="AM204"/>
  <c r="AL205"/>
  <c r="AM205"/>
  <c r="AL206"/>
  <c r="AM206"/>
  <c r="AL208"/>
  <c r="AM208"/>
  <c r="AL209"/>
  <c r="AM209"/>
  <c r="AL210"/>
  <c r="AM210"/>
  <c r="AL212"/>
  <c r="AM212"/>
  <c r="AL213"/>
  <c r="AM213"/>
  <c r="AL214"/>
  <c r="AM214"/>
  <c r="AL216"/>
  <c r="AM216"/>
  <c r="AL217"/>
  <c r="AM217"/>
  <c r="AM219" s="1"/>
  <c r="AL218"/>
  <c r="AM218"/>
  <c r="AL220"/>
  <c r="AM220"/>
  <c r="AL221"/>
  <c r="AL222"/>
  <c r="AM222"/>
  <c r="AM224"/>
  <c r="AL226"/>
  <c r="AL227" s="1"/>
  <c r="AM226"/>
  <c r="AL228"/>
  <c r="AM228"/>
  <c r="AL229"/>
  <c r="AM229"/>
  <c r="AL231"/>
  <c r="AM231"/>
  <c r="AL232"/>
  <c r="AM232"/>
  <c r="AL233"/>
  <c r="AM233"/>
  <c r="AL234"/>
  <c r="AM234"/>
  <c r="AL235"/>
  <c r="AM235"/>
  <c r="AL236"/>
  <c r="AM236"/>
  <c r="AL238"/>
  <c r="AM238"/>
  <c r="AL239"/>
  <c r="AM239"/>
  <c r="AL241"/>
  <c r="AM241"/>
  <c r="AL243"/>
  <c r="AM243"/>
  <c r="AL244"/>
  <c r="AM244"/>
  <c r="AL245"/>
  <c r="AM245"/>
  <c r="AL246"/>
  <c r="AM246"/>
  <c r="AL247"/>
  <c r="AM247"/>
  <c r="AL248"/>
  <c r="AM248"/>
  <c r="AL249"/>
  <c r="AM249"/>
  <c r="AL251"/>
  <c r="AM251"/>
  <c r="AL252"/>
  <c r="AM252"/>
  <c r="AL253"/>
  <c r="AM253"/>
  <c r="AL254"/>
  <c r="AM254"/>
  <c r="AL256"/>
  <c r="AM256"/>
  <c r="AL257"/>
  <c r="AM257"/>
  <c r="AL259"/>
  <c r="AM259"/>
  <c r="AL260"/>
  <c r="AM260"/>
  <c r="AL261"/>
  <c r="AM261"/>
  <c r="AL263"/>
  <c r="AM263"/>
  <c r="AL265"/>
  <c r="AM265"/>
  <c r="AL266"/>
  <c r="AM266"/>
  <c r="AL268"/>
  <c r="AM268"/>
  <c r="AL269"/>
  <c r="AM269"/>
  <c r="AL270"/>
  <c r="AM270"/>
  <c r="AL272"/>
  <c r="AM272"/>
  <c r="AL92"/>
  <c r="AJ93"/>
  <c r="AJ95" s="1"/>
  <c r="AK93"/>
  <c r="AK95" s="1"/>
  <c r="AJ94"/>
  <c r="AK94"/>
  <c r="AJ96"/>
  <c r="AK96"/>
  <c r="AJ97"/>
  <c r="AK97"/>
  <c r="AJ98"/>
  <c r="AK98"/>
  <c r="AJ99"/>
  <c r="AK99"/>
  <c r="AJ101"/>
  <c r="AK101"/>
  <c r="AK103" s="1"/>
  <c r="AJ102"/>
  <c r="AK102"/>
  <c r="AJ104"/>
  <c r="AK104"/>
  <c r="AK106" s="1"/>
  <c r="AJ105"/>
  <c r="AK105"/>
  <c r="AJ107"/>
  <c r="AK107"/>
  <c r="AJ108"/>
  <c r="AK108"/>
  <c r="AJ110"/>
  <c r="AK110"/>
  <c r="AJ111"/>
  <c r="AK111"/>
  <c r="AJ113"/>
  <c r="AK113"/>
  <c r="AK115" s="1"/>
  <c r="AJ114"/>
  <c r="AK114"/>
  <c r="AJ116"/>
  <c r="AK116"/>
  <c r="AJ117"/>
  <c r="AK117"/>
  <c r="AJ118"/>
  <c r="AK118"/>
  <c r="AJ120"/>
  <c r="AK120"/>
  <c r="AJ121"/>
  <c r="AK121"/>
  <c r="AJ122"/>
  <c r="AK122"/>
  <c r="AJ123"/>
  <c r="AK123"/>
  <c r="AJ125"/>
  <c r="AK125"/>
  <c r="AJ126"/>
  <c r="AK126"/>
  <c r="AJ128"/>
  <c r="AK128"/>
  <c r="AJ129"/>
  <c r="AK129"/>
  <c r="AJ130"/>
  <c r="AK130"/>
  <c r="AJ131"/>
  <c r="AK131"/>
  <c r="AJ132"/>
  <c r="AK132"/>
  <c r="AJ133"/>
  <c r="AK133"/>
  <c r="AJ134"/>
  <c r="AK134"/>
  <c r="AJ135"/>
  <c r="AK135"/>
  <c r="AJ138"/>
  <c r="AK138"/>
  <c r="AJ139"/>
  <c r="AK139"/>
  <c r="AJ140"/>
  <c r="AK140"/>
  <c r="AJ142"/>
  <c r="AK142"/>
  <c r="AJ143"/>
  <c r="AK143"/>
  <c r="AJ145"/>
  <c r="AK145"/>
  <c r="AJ146"/>
  <c r="AK146"/>
  <c r="AJ147"/>
  <c r="AK147"/>
  <c r="AJ149"/>
  <c r="AK149"/>
  <c r="AJ150"/>
  <c r="AK150"/>
  <c r="AJ151"/>
  <c r="AK151"/>
  <c r="AJ152"/>
  <c r="AK152"/>
  <c r="AJ153"/>
  <c r="AK153"/>
  <c r="AJ154"/>
  <c r="AK154"/>
  <c r="AJ155"/>
  <c r="AK155"/>
  <c r="AJ156"/>
  <c r="AK156"/>
  <c r="AJ157"/>
  <c r="AK157"/>
  <c r="AJ159"/>
  <c r="AK159"/>
  <c r="AJ160"/>
  <c r="AK160"/>
  <c r="AJ161"/>
  <c r="AK161"/>
  <c r="AJ163"/>
  <c r="AK163"/>
  <c r="AJ164"/>
  <c r="AK164"/>
  <c r="AJ165"/>
  <c r="AK165"/>
  <c r="AJ167"/>
  <c r="AK167"/>
  <c r="AJ168"/>
  <c r="AK168"/>
  <c r="AJ169"/>
  <c r="AK169"/>
  <c r="AJ171"/>
  <c r="AK171"/>
  <c r="AJ172"/>
  <c r="AK172"/>
  <c r="AJ173"/>
  <c r="AK173"/>
  <c r="AJ174"/>
  <c r="AK174"/>
  <c r="AJ175"/>
  <c r="AK175"/>
  <c r="AJ177"/>
  <c r="AK177"/>
  <c r="AJ178"/>
  <c r="AK178"/>
  <c r="AJ179"/>
  <c r="AK179"/>
  <c r="AJ180"/>
  <c r="AK180"/>
  <c r="AJ182"/>
  <c r="AK182"/>
  <c r="AJ183"/>
  <c r="AK183"/>
  <c r="AJ184"/>
  <c r="AK184"/>
  <c r="AJ185"/>
  <c r="AK185"/>
  <c r="AJ188"/>
  <c r="AK188"/>
  <c r="AJ190"/>
  <c r="AK190"/>
  <c r="AJ191"/>
  <c r="AK191"/>
  <c r="AJ192"/>
  <c r="AK192"/>
  <c r="AJ194"/>
  <c r="AK194"/>
  <c r="AJ195"/>
  <c r="AK195"/>
  <c r="AJ196"/>
  <c r="AK196"/>
  <c r="AK198"/>
  <c r="AJ199"/>
  <c r="AK199"/>
  <c r="AJ200"/>
  <c r="AK200"/>
  <c r="AJ201"/>
  <c r="AK201"/>
  <c r="AJ202"/>
  <c r="AK202"/>
  <c r="AJ203"/>
  <c r="AK203"/>
  <c r="AJ204"/>
  <c r="AK204"/>
  <c r="AJ205"/>
  <c r="AK205"/>
  <c r="AJ206"/>
  <c r="AK206"/>
  <c r="AJ208"/>
  <c r="AK208"/>
  <c r="AJ209"/>
  <c r="AK209"/>
  <c r="AJ210"/>
  <c r="AK210"/>
  <c r="AJ212"/>
  <c r="AK212"/>
  <c r="AJ213"/>
  <c r="AK213"/>
  <c r="AJ214"/>
  <c r="AK214"/>
  <c r="AJ216"/>
  <c r="AK216"/>
  <c r="AJ217"/>
  <c r="AK217"/>
  <c r="AJ218"/>
  <c r="AK218"/>
  <c r="AJ220"/>
  <c r="AK220"/>
  <c r="AJ221"/>
  <c r="AK221"/>
  <c r="AJ222"/>
  <c r="AK222"/>
  <c r="AJ224"/>
  <c r="AK224"/>
  <c r="AJ226"/>
  <c r="AK226"/>
  <c r="AJ228"/>
  <c r="AK228"/>
  <c r="AJ229"/>
  <c r="AK229"/>
  <c r="AJ231"/>
  <c r="AK231"/>
  <c r="AJ232"/>
  <c r="AK232"/>
  <c r="AJ233"/>
  <c r="AK233"/>
  <c r="AJ234"/>
  <c r="AK234"/>
  <c r="AJ235"/>
  <c r="AK235"/>
  <c r="AJ236"/>
  <c r="AK236"/>
  <c r="AJ238"/>
  <c r="AK238"/>
  <c r="AJ239"/>
  <c r="AK239"/>
  <c r="AJ241"/>
  <c r="AK241"/>
  <c r="AJ243"/>
  <c r="AK243"/>
  <c r="AK244"/>
  <c r="AJ245"/>
  <c r="AJ246"/>
  <c r="AK246"/>
  <c r="AJ247"/>
  <c r="AK247"/>
  <c r="AJ248"/>
  <c r="AK248"/>
  <c r="AJ249"/>
  <c r="AK249"/>
  <c r="AJ251"/>
  <c r="AK251"/>
  <c r="AJ252"/>
  <c r="AK252"/>
  <c r="AJ253"/>
  <c r="AK253"/>
  <c r="AJ254"/>
  <c r="AK254"/>
  <c r="AJ256"/>
  <c r="AK256"/>
  <c r="AJ257"/>
  <c r="AK257"/>
  <c r="AJ259"/>
  <c r="AK259"/>
  <c r="AJ260"/>
  <c r="AK260"/>
  <c r="AJ261"/>
  <c r="AK261"/>
  <c r="AJ263"/>
  <c r="AK263"/>
  <c r="AJ265"/>
  <c r="AK265"/>
  <c r="AJ266"/>
  <c r="AK266"/>
  <c r="AJ268"/>
  <c r="AK268"/>
  <c r="AJ269"/>
  <c r="AK269"/>
  <c r="AJ270"/>
  <c r="AK270"/>
  <c r="AJ272"/>
  <c r="AK272"/>
  <c r="AK92"/>
  <c r="AJ92"/>
  <c r="Z136"/>
  <c r="AA136"/>
  <c r="AB136"/>
  <c r="AC136"/>
  <c r="AD136"/>
  <c r="AE136"/>
  <c r="AF136"/>
  <c r="AG136"/>
  <c r="Z127"/>
  <c r="AA127"/>
  <c r="AB127"/>
  <c r="AC127"/>
  <c r="AD127"/>
  <c r="AE127"/>
  <c r="AF127"/>
  <c r="AG127"/>
  <c r="Z124"/>
  <c r="AA124"/>
  <c r="AB124"/>
  <c r="AC124"/>
  <c r="AD124"/>
  <c r="AE124"/>
  <c r="AF124"/>
  <c r="AG124"/>
  <c r="Z119"/>
  <c r="AA119"/>
  <c r="AB119"/>
  <c r="AC119"/>
  <c r="AD119"/>
  <c r="AE119"/>
  <c r="AF119"/>
  <c r="AG119"/>
  <c r="Z115"/>
  <c r="AA115"/>
  <c r="AB115"/>
  <c r="AC115"/>
  <c r="AD115"/>
  <c r="AE115"/>
  <c r="AF115"/>
  <c r="AG115"/>
  <c r="Z112"/>
  <c r="AA112"/>
  <c r="AB112"/>
  <c r="AC112"/>
  <c r="AD112"/>
  <c r="AE112"/>
  <c r="AF112"/>
  <c r="AG112"/>
  <c r="Z109"/>
  <c r="AA109"/>
  <c r="AB109"/>
  <c r="AC109"/>
  <c r="AD109"/>
  <c r="AE109"/>
  <c r="AF109"/>
  <c r="AG109"/>
  <c r="Z106"/>
  <c r="AA106"/>
  <c r="AB106"/>
  <c r="AC106"/>
  <c r="AD106"/>
  <c r="AE106"/>
  <c r="AF106"/>
  <c r="AG106"/>
  <c r="Z103"/>
  <c r="AA103"/>
  <c r="AB103"/>
  <c r="AC103"/>
  <c r="AD103"/>
  <c r="AE103"/>
  <c r="AF103"/>
  <c r="AG103"/>
  <c r="Z100"/>
  <c r="AA100"/>
  <c r="AB100"/>
  <c r="AC100"/>
  <c r="AD100"/>
  <c r="AE100"/>
  <c r="AF100"/>
  <c r="AG100"/>
  <c r="Z95"/>
  <c r="AA95"/>
  <c r="AB95"/>
  <c r="AC95"/>
  <c r="AD95"/>
  <c r="AE95"/>
  <c r="AF95"/>
  <c r="AG95"/>
  <c r="Z45"/>
  <c r="AA45"/>
  <c r="AB45"/>
  <c r="AC45"/>
  <c r="Z41"/>
  <c r="AA41"/>
  <c r="AB41"/>
  <c r="AC41"/>
  <c r="AD41"/>
  <c r="Z54"/>
  <c r="AA54"/>
  <c r="AB54"/>
  <c r="AC54"/>
  <c r="Z64"/>
  <c r="Z67"/>
  <c r="AA67"/>
  <c r="Z70"/>
  <c r="AA70"/>
  <c r="Z73"/>
  <c r="AA73"/>
  <c r="AB73"/>
  <c r="AC73"/>
  <c r="AD73"/>
  <c r="CM276" l="1"/>
  <c r="AN219"/>
  <c r="AN211"/>
  <c r="AN166"/>
  <c r="AN106"/>
  <c r="AN95"/>
  <c r="AO240"/>
  <c r="AN144"/>
  <c r="AN112"/>
  <c r="AN100"/>
  <c r="Z242"/>
  <c r="AN181"/>
  <c r="AN141"/>
  <c r="AN109"/>
  <c r="AM109"/>
  <c r="AK109"/>
  <c r="AJ109"/>
  <c r="AM211"/>
  <c r="AO271"/>
  <c r="AO237"/>
  <c r="AJ106"/>
  <c r="AO136"/>
  <c r="AO119"/>
  <c r="Z225"/>
  <c r="AD225"/>
  <c r="AM197"/>
  <c r="AO230"/>
  <c r="AF264"/>
  <c r="AB264"/>
  <c r="AL271"/>
  <c r="AM100"/>
  <c r="AM95"/>
  <c r="AE137"/>
  <c r="AA137"/>
  <c r="AM223"/>
  <c r="AM215"/>
  <c r="AM193"/>
  <c r="AM148"/>
  <c r="AO186"/>
  <c r="AO176"/>
  <c r="AO170"/>
  <c r="AF242"/>
  <c r="AB242"/>
  <c r="AF137"/>
  <c r="AB137"/>
  <c r="AL250"/>
  <c r="AL176"/>
  <c r="AN262"/>
  <c r="AN255"/>
  <c r="AN264" s="1"/>
  <c r="AN250"/>
  <c r="AN223"/>
  <c r="AN215"/>
  <c r="AN148"/>
  <c r="AG187"/>
  <c r="AC187"/>
  <c r="AD187"/>
  <c r="Z187"/>
  <c r="AE225"/>
  <c r="AA225"/>
  <c r="AG242"/>
  <c r="AC242"/>
  <c r="AG264"/>
  <c r="AC264"/>
  <c r="AG137"/>
  <c r="AC137"/>
  <c r="AE187"/>
  <c r="AA187"/>
  <c r="AF225"/>
  <c r="AB225"/>
  <c r="AD264"/>
  <c r="Z264"/>
  <c r="AD137"/>
  <c r="Z137"/>
  <c r="AL148"/>
  <c r="AL144"/>
  <c r="AL141"/>
  <c r="AL112"/>
  <c r="AL100"/>
  <c r="AN271"/>
  <c r="AN273" s="1"/>
  <c r="AN230"/>
  <c r="AN186"/>
  <c r="AN176"/>
  <c r="AN170"/>
  <c r="AN119"/>
  <c r="AF187"/>
  <c r="AB187"/>
  <c r="AG225"/>
  <c r="AC225"/>
  <c r="AE242"/>
  <c r="AA242"/>
  <c r="AE264"/>
  <c r="AA264"/>
  <c r="AK271"/>
  <c r="AK273" s="1"/>
  <c r="AK240"/>
  <c r="AK237"/>
  <c r="AK230"/>
  <c r="AK207"/>
  <c r="AJ189"/>
  <c r="AJ181"/>
  <c r="AJ166"/>
  <c r="AJ148"/>
  <c r="AJ144"/>
  <c r="AJ141"/>
  <c r="AJ267"/>
  <c r="AJ262"/>
  <c r="AJ258"/>
  <c r="AJ255"/>
  <c r="AJ250"/>
  <c r="AJ227"/>
  <c r="AJ223"/>
  <c r="AJ219"/>
  <c r="AJ215"/>
  <c r="AJ211"/>
  <c r="AK189"/>
  <c r="AK181"/>
  <c r="AK166"/>
  <c r="AK148"/>
  <c r="AK144"/>
  <c r="AK141"/>
  <c r="AK267"/>
  <c r="AK262"/>
  <c r="AK258"/>
  <c r="AK255"/>
  <c r="AK250"/>
  <c r="AK227"/>
  <c r="AK223"/>
  <c r="AK219"/>
  <c r="AK215"/>
  <c r="AK211"/>
  <c r="AJ197"/>
  <c r="AJ193"/>
  <c r="AJ186"/>
  <c r="AJ176"/>
  <c r="AJ170"/>
  <c r="AJ162"/>
  <c r="AJ271"/>
  <c r="AJ273" s="1"/>
  <c r="AJ240"/>
  <c r="AJ237"/>
  <c r="AJ230"/>
  <c r="AJ207"/>
  <c r="AK197"/>
  <c r="AK193"/>
  <c r="AK186"/>
  <c r="AK176"/>
  <c r="AK170"/>
  <c r="AK162"/>
  <c r="AK158"/>
  <c r="AK136"/>
  <c r="AO103"/>
  <c r="AO115"/>
  <c r="AJ119"/>
  <c r="AM124"/>
  <c r="AM158"/>
  <c r="AM162"/>
  <c r="AM189"/>
  <c r="AM207"/>
  <c r="AO273"/>
  <c r="AL103"/>
  <c r="AO106"/>
  <c r="AL115"/>
  <c r="AK119"/>
  <c r="AN124"/>
  <c r="AJ124"/>
  <c r="AM127"/>
  <c r="AN158"/>
  <c r="AJ158"/>
  <c r="AN162"/>
  <c r="AO166"/>
  <c r="AO181"/>
  <c r="AN193"/>
  <c r="AN225" s="1"/>
  <c r="AN197"/>
  <c r="AN207"/>
  <c r="AO227"/>
  <c r="AL237"/>
  <c r="AL240"/>
  <c r="AO250"/>
  <c r="AO255"/>
  <c r="AO258"/>
  <c r="AO262"/>
  <c r="AO267"/>
  <c r="AL273"/>
  <c r="AO95"/>
  <c r="AJ100"/>
  <c r="AM103"/>
  <c r="AL106"/>
  <c r="AO109"/>
  <c r="AJ112"/>
  <c r="AM115"/>
  <c r="AO124"/>
  <c r="AK124"/>
  <c r="AN127"/>
  <c r="AJ127"/>
  <c r="AM136"/>
  <c r="AO158"/>
  <c r="AO162"/>
  <c r="AL166"/>
  <c r="AL186"/>
  <c r="AO193"/>
  <c r="AO197"/>
  <c r="AO207"/>
  <c r="AO211"/>
  <c r="AO215"/>
  <c r="AO219"/>
  <c r="AO223"/>
  <c r="AL230"/>
  <c r="AM237"/>
  <c r="AM240"/>
  <c r="AL255"/>
  <c r="AL258"/>
  <c r="AL262"/>
  <c r="AL267"/>
  <c r="AL95"/>
  <c r="AO100"/>
  <c r="AK100"/>
  <c r="AN103"/>
  <c r="AJ103"/>
  <c r="AM106"/>
  <c r="AL109"/>
  <c r="AO112"/>
  <c r="AK112"/>
  <c r="AN115"/>
  <c r="AJ115"/>
  <c r="AM119"/>
  <c r="AL124"/>
  <c r="AO127"/>
  <c r="AK127"/>
  <c r="AN136"/>
  <c r="AJ136"/>
  <c r="AO141"/>
  <c r="AO144"/>
  <c r="AO148"/>
  <c r="AL158"/>
  <c r="AL162"/>
  <c r="AM166"/>
  <c r="AM170"/>
  <c r="AM176"/>
  <c r="AM181"/>
  <c r="AM186"/>
  <c r="AL189"/>
  <c r="AL193"/>
  <c r="AL197"/>
  <c r="AL207"/>
  <c r="AL211"/>
  <c r="AL215"/>
  <c r="AL219"/>
  <c r="AL223"/>
  <c r="AM227"/>
  <c r="AM230"/>
  <c r="AN237"/>
  <c r="AN240"/>
  <c r="AM250"/>
  <c r="AM255"/>
  <c r="AM258"/>
  <c r="AM262"/>
  <c r="AM267"/>
  <c r="AM271"/>
  <c r="AM273" s="1"/>
  <c r="AH93"/>
  <c r="AI93"/>
  <c r="AH94"/>
  <c r="AI94"/>
  <c r="AH96"/>
  <c r="AI96"/>
  <c r="AH97"/>
  <c r="AI97"/>
  <c r="AH98"/>
  <c r="AI98"/>
  <c r="AH99"/>
  <c r="AI99"/>
  <c r="AH101"/>
  <c r="AI101"/>
  <c r="AH102"/>
  <c r="AI102"/>
  <c r="AH104"/>
  <c r="AI104"/>
  <c r="AH105"/>
  <c r="AI105"/>
  <c r="AH107"/>
  <c r="AI107"/>
  <c r="AH108"/>
  <c r="AI108"/>
  <c r="AH110"/>
  <c r="AI110"/>
  <c r="AH111"/>
  <c r="AI111"/>
  <c r="AH113"/>
  <c r="AI113"/>
  <c r="AH114"/>
  <c r="AI114"/>
  <c r="AH116"/>
  <c r="AI116"/>
  <c r="AH117"/>
  <c r="AI117"/>
  <c r="AH118"/>
  <c r="AI118"/>
  <c r="AH120"/>
  <c r="AI120"/>
  <c r="AH121"/>
  <c r="AI121"/>
  <c r="AH122"/>
  <c r="AI122"/>
  <c r="AH123"/>
  <c r="AI123"/>
  <c r="AH125"/>
  <c r="AI125"/>
  <c r="AH126"/>
  <c r="AI126"/>
  <c r="AH128"/>
  <c r="AI128"/>
  <c r="AH129"/>
  <c r="AI129"/>
  <c r="AH130"/>
  <c r="AI130"/>
  <c r="AH131"/>
  <c r="AI131"/>
  <c r="AH132"/>
  <c r="AI132"/>
  <c r="AH133"/>
  <c r="AI133"/>
  <c r="AH134"/>
  <c r="AI134"/>
  <c r="AH135"/>
  <c r="AI135"/>
  <c r="AH138"/>
  <c r="AI138"/>
  <c r="AH139"/>
  <c r="AI139"/>
  <c r="AH140"/>
  <c r="AI140"/>
  <c r="AH142"/>
  <c r="AI142"/>
  <c r="AH143"/>
  <c r="AI143"/>
  <c r="AH145"/>
  <c r="AI145"/>
  <c r="AH146"/>
  <c r="AI146"/>
  <c r="AH147"/>
  <c r="AI147"/>
  <c r="AH149"/>
  <c r="AH150"/>
  <c r="AI150"/>
  <c r="AH151"/>
  <c r="AI151"/>
  <c r="AH152"/>
  <c r="AI152"/>
  <c r="AH153"/>
  <c r="AI153"/>
  <c r="AH154"/>
  <c r="AI154"/>
  <c r="AH155"/>
  <c r="AI155"/>
  <c r="AH156"/>
  <c r="AI156"/>
  <c r="AH157"/>
  <c r="AI157"/>
  <c r="AH159"/>
  <c r="AI159"/>
  <c r="AH160"/>
  <c r="AI160"/>
  <c r="AH161"/>
  <c r="AI161"/>
  <c r="AH163"/>
  <c r="AI163"/>
  <c r="AH164"/>
  <c r="AI164"/>
  <c r="AH165"/>
  <c r="AI165"/>
  <c r="AH167"/>
  <c r="AI167"/>
  <c r="AH168"/>
  <c r="AI168"/>
  <c r="AH169"/>
  <c r="AI169"/>
  <c r="AH171"/>
  <c r="AI171"/>
  <c r="AH172"/>
  <c r="AI172"/>
  <c r="AH173"/>
  <c r="AI173"/>
  <c r="AH174"/>
  <c r="AI174"/>
  <c r="AH175"/>
  <c r="AI175"/>
  <c r="AH177"/>
  <c r="AI177"/>
  <c r="AH178"/>
  <c r="AI178"/>
  <c r="AH179"/>
  <c r="AI179"/>
  <c r="AH180"/>
  <c r="AI180"/>
  <c r="AH182"/>
  <c r="AI182"/>
  <c r="AH183"/>
  <c r="AI183"/>
  <c r="AH184"/>
  <c r="AI184"/>
  <c r="AH185"/>
  <c r="AI185"/>
  <c r="AH188"/>
  <c r="AI188"/>
  <c r="AH190"/>
  <c r="AI190"/>
  <c r="AH191"/>
  <c r="AI191"/>
  <c r="AH192"/>
  <c r="AI192"/>
  <c r="AH194"/>
  <c r="AI194"/>
  <c r="AH195"/>
  <c r="AI195"/>
  <c r="AH196"/>
  <c r="AI196"/>
  <c r="AH198"/>
  <c r="AI198"/>
  <c r="AH199"/>
  <c r="AI199"/>
  <c r="AH200"/>
  <c r="AI200"/>
  <c r="AH201"/>
  <c r="AI201"/>
  <c r="AH202"/>
  <c r="AI202"/>
  <c r="AH203"/>
  <c r="AI203"/>
  <c r="AH204"/>
  <c r="AI204"/>
  <c r="AH205"/>
  <c r="AI205"/>
  <c r="AH206"/>
  <c r="AI206"/>
  <c r="AH208"/>
  <c r="AI208"/>
  <c r="AH209"/>
  <c r="AI209"/>
  <c r="AH210"/>
  <c r="AI210"/>
  <c r="AH212"/>
  <c r="AI212"/>
  <c r="AH213"/>
  <c r="AI213"/>
  <c r="AH214"/>
  <c r="AI214"/>
  <c r="AH216"/>
  <c r="AI216"/>
  <c r="AH217"/>
  <c r="AI217"/>
  <c r="AH218"/>
  <c r="AI218"/>
  <c r="AH220"/>
  <c r="AI220"/>
  <c r="AH221"/>
  <c r="AH222"/>
  <c r="AI222"/>
  <c r="AI224"/>
  <c r="AH226"/>
  <c r="AI226"/>
  <c r="AH228"/>
  <c r="AI228"/>
  <c r="AH229"/>
  <c r="AI229"/>
  <c r="AH231"/>
  <c r="AH232"/>
  <c r="AH233"/>
  <c r="AI233"/>
  <c r="AH234"/>
  <c r="AI234"/>
  <c r="AH235"/>
  <c r="AH236"/>
  <c r="AI236"/>
  <c r="AH238"/>
  <c r="AI238"/>
  <c r="AH239"/>
  <c r="AI239"/>
  <c r="AH241"/>
  <c r="AI241"/>
  <c r="AH244"/>
  <c r="AI244"/>
  <c r="AH245"/>
  <c r="AI245"/>
  <c r="AH246"/>
  <c r="AI246"/>
  <c r="AH247"/>
  <c r="AI247"/>
  <c r="AH248"/>
  <c r="AI248"/>
  <c r="AH249"/>
  <c r="AI249"/>
  <c r="AH251"/>
  <c r="AI251"/>
  <c r="AH252"/>
  <c r="AI252"/>
  <c r="AH253"/>
  <c r="AI253"/>
  <c r="AH254"/>
  <c r="AI254"/>
  <c r="AH256"/>
  <c r="AI256"/>
  <c r="AH257"/>
  <c r="AI257"/>
  <c r="AH259"/>
  <c r="AI259"/>
  <c r="AH260"/>
  <c r="AI260"/>
  <c r="AH261"/>
  <c r="AI261"/>
  <c r="AH263"/>
  <c r="AI263"/>
  <c r="AH265"/>
  <c r="AH266"/>
  <c r="AI266"/>
  <c r="AH268"/>
  <c r="AI268"/>
  <c r="AH269"/>
  <c r="AI269"/>
  <c r="AH270"/>
  <c r="AI270"/>
  <c r="AH272"/>
  <c r="AI272"/>
  <c r="AI92"/>
  <c r="AH92"/>
  <c r="Z38"/>
  <c r="AA38"/>
  <c r="AB38"/>
  <c r="AC38"/>
  <c r="AD38"/>
  <c r="Z35"/>
  <c r="AA35"/>
  <c r="AB35"/>
  <c r="AC35"/>
  <c r="AD35"/>
  <c r="AE35"/>
  <c r="Z31"/>
  <c r="AA31"/>
  <c r="AB31"/>
  <c r="AC31"/>
  <c r="AD31"/>
  <c r="AE31"/>
  <c r="AF31"/>
  <c r="Z27"/>
  <c r="AA27"/>
  <c r="AB27"/>
  <c r="AC27"/>
  <c r="AD27"/>
  <c r="AE27"/>
  <c r="Z19"/>
  <c r="AA19"/>
  <c r="AB19"/>
  <c r="AC19"/>
  <c r="Z16"/>
  <c r="AA16"/>
  <c r="AB16"/>
  <c r="AC16"/>
  <c r="AD16"/>
  <c r="AE16"/>
  <c r="AF16"/>
  <c r="Z13"/>
  <c r="AA13"/>
  <c r="AB13"/>
  <c r="AC13"/>
  <c r="AD13"/>
  <c r="AE13"/>
  <c r="AF13"/>
  <c r="Z10"/>
  <c r="AA10"/>
  <c r="AB10"/>
  <c r="AC10"/>
  <c r="AD10"/>
  <c r="AE10"/>
  <c r="Z51"/>
  <c r="AA51"/>
  <c r="AB51"/>
  <c r="AC51"/>
  <c r="Z81"/>
  <c r="AA81"/>
  <c r="R285"/>
  <c r="AH285" s="1"/>
  <c r="AP285" s="1"/>
  <c r="BF285" s="1"/>
  <c r="BV285" s="1"/>
  <c r="CD285" s="1"/>
  <c r="CM285" s="1"/>
  <c r="R286"/>
  <c r="AH286" s="1"/>
  <c r="AP286" s="1"/>
  <c r="BF286" s="1"/>
  <c r="BV286" s="1"/>
  <c r="CD286" s="1"/>
  <c r="CM286" s="1"/>
  <c r="R287"/>
  <c r="AH287" s="1"/>
  <c r="AP287" s="1"/>
  <c r="BF287" s="1"/>
  <c r="BV287" s="1"/>
  <c r="CD287" s="1"/>
  <c r="CM287" s="1"/>
  <c r="AM242" l="1"/>
  <c r="AO242"/>
  <c r="AN187"/>
  <c r="AL242"/>
  <c r="AJ264"/>
  <c r="AI250"/>
  <c r="AM225"/>
  <c r="AN137"/>
  <c r="AJ137"/>
  <c r="AK225"/>
  <c r="AL137"/>
  <c r="AM137"/>
  <c r="AO137"/>
  <c r="AJ225"/>
  <c r="AK242"/>
  <c r="AM264"/>
  <c r="AN242"/>
  <c r="AL225"/>
  <c r="AL264"/>
  <c r="AO225"/>
  <c r="AO187"/>
  <c r="AJ242"/>
  <c r="AH262"/>
  <c r="AI227"/>
  <c r="AI271"/>
  <c r="AI267"/>
  <c r="AH240"/>
  <c r="AI230"/>
  <c r="AI223"/>
  <c r="AI219"/>
  <c r="AI215"/>
  <c r="AI211"/>
  <c r="AI197"/>
  <c r="AI193"/>
  <c r="AI186"/>
  <c r="AI176"/>
  <c r="AI170"/>
  <c r="AI162"/>
  <c r="AH158"/>
  <c r="AH136"/>
  <c r="AH127"/>
  <c r="AH124"/>
  <c r="AH119"/>
  <c r="AM187"/>
  <c r="AJ187"/>
  <c r="AK264"/>
  <c r="AI273"/>
  <c r="AI240"/>
  <c r="AH237"/>
  <c r="AH227"/>
  <c r="AH207"/>
  <c r="AH189"/>
  <c r="AH181"/>
  <c r="AH166"/>
  <c r="AI136"/>
  <c r="AI127"/>
  <c r="AI124"/>
  <c r="AI119"/>
  <c r="AK137"/>
  <c r="AH255"/>
  <c r="AH250"/>
  <c r="AI207"/>
  <c r="AI189"/>
  <c r="AI181"/>
  <c r="AI166"/>
  <c r="AI158"/>
  <c r="AH148"/>
  <c r="AH144"/>
  <c r="AH141"/>
  <c r="AH115"/>
  <c r="AH112"/>
  <c r="AH109"/>
  <c r="AH106"/>
  <c r="AH103"/>
  <c r="AH100"/>
  <c r="AH95"/>
  <c r="AH267"/>
  <c r="AH258"/>
  <c r="AH271"/>
  <c r="AH273" s="1"/>
  <c r="AI262"/>
  <c r="AI258"/>
  <c r="AI255"/>
  <c r="AI237"/>
  <c r="AH230"/>
  <c r="AH223"/>
  <c r="AH219"/>
  <c r="AH215"/>
  <c r="AH211"/>
  <c r="AH197"/>
  <c r="AH193"/>
  <c r="AH186"/>
  <c r="AH176"/>
  <c r="AH170"/>
  <c r="AH162"/>
  <c r="AI148"/>
  <c r="AI144"/>
  <c r="AI141"/>
  <c r="AI115"/>
  <c r="AI112"/>
  <c r="AI109"/>
  <c r="AI106"/>
  <c r="AI103"/>
  <c r="AI100"/>
  <c r="AI95"/>
  <c r="AL187"/>
  <c r="AO264"/>
  <c r="AK187"/>
  <c r="Z91"/>
  <c r="AA91"/>
  <c r="AE91"/>
  <c r="AB91"/>
  <c r="AF91"/>
  <c r="AC91"/>
  <c r="AG91"/>
  <c r="AD91"/>
  <c r="S294"/>
  <c r="AI294" s="1"/>
  <c r="AQ294" s="1"/>
  <c r="BG294" s="1"/>
  <c r="BW294" s="1"/>
  <c r="CE294" s="1"/>
  <c r="CN294" s="1"/>
  <c r="AI264" l="1"/>
  <c r="AI242"/>
  <c r="AI225"/>
  <c r="AH242"/>
  <c r="AI137"/>
  <c r="AH137"/>
  <c r="AH187"/>
  <c r="AH225"/>
  <c r="AI187"/>
  <c r="AH264"/>
  <c r="AG296"/>
  <c r="AG299" s="1"/>
  <c r="AF296"/>
  <c r="AF299" s="1"/>
  <c r="AD296"/>
  <c r="AD299" s="1"/>
  <c r="AE296"/>
  <c r="AE299" s="1"/>
  <c r="AB296"/>
  <c r="AB299" s="1"/>
  <c r="AC296"/>
  <c r="AC299" s="1"/>
  <c r="Z296"/>
  <c r="AA296"/>
  <c r="AA299" l="1"/>
  <c r="Z299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5"/>
  <c r="N276"/>
  <c r="AP57"/>
  <c r="BF57" s="1"/>
  <c r="BV57" s="1"/>
  <c r="CD57" s="1"/>
  <c r="CM57" s="1"/>
  <c r="X263"/>
  <c r="AV263" s="1"/>
  <c r="BL263" s="1"/>
  <c r="CB263" s="1"/>
  <c r="U244"/>
  <c r="AS244" s="1"/>
  <c r="BI244" s="1"/>
  <c r="BY244" s="1"/>
  <c r="CG244" s="1"/>
  <c r="CP244" s="1"/>
  <c r="U253"/>
  <c r="AS253" s="1"/>
  <c r="BI253" s="1"/>
  <c r="BY253" s="1"/>
  <c r="CG253" s="1"/>
  <c r="CP253" s="1"/>
  <c r="T263"/>
  <c r="AR263" s="1"/>
  <c r="BH263" s="1"/>
  <c r="BX263" s="1"/>
  <c r="S263"/>
  <c r="AQ263" s="1"/>
  <c r="BG263" s="1"/>
  <c r="BW263" s="1"/>
  <c r="R263"/>
  <c r="AP263" s="1"/>
  <c r="BF263" s="1"/>
  <c r="BV263" s="1"/>
  <c r="CD263" l="1"/>
  <c r="CF263"/>
  <c r="CE263"/>
  <c r="CJ263"/>
  <c r="K3"/>
  <c r="CS263" l="1"/>
  <c r="CO263"/>
  <c r="CM263"/>
  <c r="CN263"/>
  <c r="R50"/>
  <c r="AP50" s="1"/>
  <c r="BF50" s="1"/>
  <c r="BV50" s="1"/>
  <c r="R90"/>
  <c r="AP90" s="1"/>
  <c r="BF90" s="1"/>
  <c r="BV90" s="1"/>
  <c r="CD50" l="1"/>
  <c r="CD90"/>
  <c r="X290"/>
  <c r="AN290" s="1"/>
  <c r="AV290" s="1"/>
  <c r="BL290" s="1"/>
  <c r="CB290" s="1"/>
  <c r="CJ290" s="1"/>
  <c r="CS290" s="1"/>
  <c r="X292"/>
  <c r="AN292" s="1"/>
  <c r="AV292" s="1"/>
  <c r="BL292" s="1"/>
  <c r="CB292" s="1"/>
  <c r="CJ292" s="1"/>
  <c r="CS292" s="1"/>
  <c r="X293"/>
  <c r="AN293" s="1"/>
  <c r="AV293" s="1"/>
  <c r="BL293" s="1"/>
  <c r="CB293" s="1"/>
  <c r="CJ293" s="1"/>
  <c r="CS293" s="1"/>
  <c r="X295"/>
  <c r="AN295" s="1"/>
  <c r="AV295" s="1"/>
  <c r="BL295" s="1"/>
  <c r="CB295" s="1"/>
  <c r="CJ295" s="1"/>
  <c r="CS295" s="1"/>
  <c r="W290"/>
  <c r="AM290" s="1"/>
  <c r="AU290" s="1"/>
  <c r="BK290" s="1"/>
  <c r="CA290" s="1"/>
  <c r="CI290" s="1"/>
  <c r="CR290" s="1"/>
  <c r="W291"/>
  <c r="AM291" s="1"/>
  <c r="AU291" s="1"/>
  <c r="BK291" s="1"/>
  <c r="CA291" s="1"/>
  <c r="CI291" s="1"/>
  <c r="CR291" s="1"/>
  <c r="W292"/>
  <c r="AM292" s="1"/>
  <c r="AU292" s="1"/>
  <c r="BK292" s="1"/>
  <c r="CA292" s="1"/>
  <c r="CI292" s="1"/>
  <c r="CR292" s="1"/>
  <c r="Y290"/>
  <c r="AO290" s="1"/>
  <c r="AW290" s="1"/>
  <c r="BM290" s="1"/>
  <c r="CC290" s="1"/>
  <c r="CK290" s="1"/>
  <c r="CT290" s="1"/>
  <c r="Y291"/>
  <c r="AO291" s="1"/>
  <c r="AW291" s="1"/>
  <c r="BM291" s="1"/>
  <c r="CC291" s="1"/>
  <c r="CK291" s="1"/>
  <c r="CT291" s="1"/>
  <c r="Y292"/>
  <c r="AO292" s="1"/>
  <c r="AW292" s="1"/>
  <c r="BM292" s="1"/>
  <c r="CC292" s="1"/>
  <c r="CK292" s="1"/>
  <c r="CT292" s="1"/>
  <c r="CM90" l="1"/>
  <c r="CM50"/>
  <c r="V281"/>
  <c r="AL281" s="1"/>
  <c r="AT281" s="1"/>
  <c r="BJ281" s="1"/>
  <c r="BZ281" s="1"/>
  <c r="CH281" s="1"/>
  <c r="CQ281" s="1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5"/>
  <c r="P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5"/>
  <c r="O276"/>
  <c r="Y277" l="1"/>
  <c r="AO277" s="1"/>
  <c r="AW277" s="1"/>
  <c r="BM277" s="1"/>
  <c r="CC277" s="1"/>
  <c r="CK277" s="1"/>
  <c r="CT277" s="1"/>
  <c r="Y278"/>
  <c r="AO278" s="1"/>
  <c r="AW278" s="1"/>
  <c r="BM278" s="1"/>
  <c r="CC278" s="1"/>
  <c r="CK278" s="1"/>
  <c r="CT278" s="1"/>
  <c r="Y279"/>
  <c r="AO279" s="1"/>
  <c r="AW279" s="1"/>
  <c r="BM279" s="1"/>
  <c r="CC279" s="1"/>
  <c r="CK279" s="1"/>
  <c r="CT279" s="1"/>
  <c r="Y280"/>
  <c r="AO280" s="1"/>
  <c r="AW280" s="1"/>
  <c r="BM280" s="1"/>
  <c r="CC280" s="1"/>
  <c r="CK280" s="1"/>
  <c r="CT280" s="1"/>
  <c r="Y281"/>
  <c r="AO281" s="1"/>
  <c r="AW281" s="1"/>
  <c r="BM281" s="1"/>
  <c r="CC281" s="1"/>
  <c r="CK281" s="1"/>
  <c r="CT281" s="1"/>
  <c r="Y282"/>
  <c r="AO282" s="1"/>
  <c r="AW282" s="1"/>
  <c r="BM282" s="1"/>
  <c r="CC282" s="1"/>
  <c r="CK282" s="1"/>
  <c r="CT282" s="1"/>
  <c r="Y283"/>
  <c r="AO283" s="1"/>
  <c r="AW283" s="1"/>
  <c r="BM283" s="1"/>
  <c r="CC283" s="1"/>
  <c r="CK283" s="1"/>
  <c r="CT283" s="1"/>
  <c r="Y284"/>
  <c r="AO284" s="1"/>
  <c r="AW284" s="1"/>
  <c r="BM284" s="1"/>
  <c r="CC284" s="1"/>
  <c r="CK284" s="1"/>
  <c r="CT284" s="1"/>
  <c r="Y285"/>
  <c r="AO285" s="1"/>
  <c r="AW285" s="1"/>
  <c r="BM285" s="1"/>
  <c r="CC285" s="1"/>
  <c r="CK285" s="1"/>
  <c r="CT285" s="1"/>
  <c r="Y286"/>
  <c r="AO286" s="1"/>
  <c r="AW286" s="1"/>
  <c r="BM286" s="1"/>
  <c r="CC286" s="1"/>
  <c r="CK286" s="1"/>
  <c r="CT286" s="1"/>
  <c r="Y287"/>
  <c r="AO287" s="1"/>
  <c r="AW287" s="1"/>
  <c r="BM287" s="1"/>
  <c r="CC287" s="1"/>
  <c r="CK287" s="1"/>
  <c r="CT287" s="1"/>
  <c r="Y276"/>
  <c r="AO276" s="1"/>
  <c r="X277"/>
  <c r="AN277" s="1"/>
  <c r="AV277" s="1"/>
  <c r="BL277" s="1"/>
  <c r="CB277" s="1"/>
  <c r="CJ277" s="1"/>
  <c r="CS277" s="1"/>
  <c r="X278"/>
  <c r="AN278" s="1"/>
  <c r="AV278" s="1"/>
  <c r="BL278" s="1"/>
  <c r="CB278" s="1"/>
  <c r="CJ278" s="1"/>
  <c r="CS278" s="1"/>
  <c r="X279"/>
  <c r="AN279" s="1"/>
  <c r="AV279" s="1"/>
  <c r="BL279" s="1"/>
  <c r="CB279" s="1"/>
  <c r="CJ279" s="1"/>
  <c r="CS279" s="1"/>
  <c r="X280"/>
  <c r="AN280" s="1"/>
  <c r="AV280" s="1"/>
  <c r="BL280" s="1"/>
  <c r="CB280" s="1"/>
  <c r="CJ280" s="1"/>
  <c r="CS280" s="1"/>
  <c r="X281"/>
  <c r="AN281" s="1"/>
  <c r="AV281" s="1"/>
  <c r="BL281" s="1"/>
  <c r="CB281" s="1"/>
  <c r="CJ281" s="1"/>
  <c r="CS281" s="1"/>
  <c r="X282"/>
  <c r="AN282" s="1"/>
  <c r="AV282" s="1"/>
  <c r="BL282" s="1"/>
  <c r="CB282" s="1"/>
  <c r="CJ282" s="1"/>
  <c r="CS282" s="1"/>
  <c r="X283"/>
  <c r="AN283" s="1"/>
  <c r="AV283" s="1"/>
  <c r="BL283" s="1"/>
  <c r="CB283" s="1"/>
  <c r="CJ283" s="1"/>
  <c r="CS283" s="1"/>
  <c r="X284"/>
  <c r="AN284" s="1"/>
  <c r="AV284" s="1"/>
  <c r="BL284" s="1"/>
  <c r="CB284" s="1"/>
  <c r="CJ284" s="1"/>
  <c r="CS284" s="1"/>
  <c r="X285"/>
  <c r="AN285" s="1"/>
  <c r="AV285" s="1"/>
  <c r="BL285" s="1"/>
  <c r="CB285" s="1"/>
  <c r="CJ285" s="1"/>
  <c r="CS285" s="1"/>
  <c r="X286"/>
  <c r="AN286" s="1"/>
  <c r="AV286" s="1"/>
  <c r="BL286" s="1"/>
  <c r="CB286" s="1"/>
  <c r="CJ286" s="1"/>
  <c r="CS286" s="1"/>
  <c r="X287"/>
  <c r="AN287" s="1"/>
  <c r="AV287" s="1"/>
  <c r="BL287" s="1"/>
  <c r="CB287" s="1"/>
  <c r="CJ287" s="1"/>
  <c r="CS287" s="1"/>
  <c r="X276"/>
  <c r="AN276" s="1"/>
  <c r="R277"/>
  <c r="AH277" s="1"/>
  <c r="AP277" l="1"/>
  <c r="BF277" s="1"/>
  <c r="BV277" s="1"/>
  <c r="AV276"/>
  <c r="AN296"/>
  <c r="AN299" s="1"/>
  <c r="AW276"/>
  <c r="AO296"/>
  <c r="AO299" s="1"/>
  <c r="K292"/>
  <c r="K293"/>
  <c r="K295"/>
  <c r="H291"/>
  <c r="H292"/>
  <c r="H293"/>
  <c r="H295"/>
  <c r="E293"/>
  <c r="E292"/>
  <c r="CD277" l="1"/>
  <c r="AV296"/>
  <c r="BL276"/>
  <c r="AW296"/>
  <c r="BM276"/>
  <c r="Q293"/>
  <c r="Q292"/>
  <c r="CM277" l="1"/>
  <c r="BM296"/>
  <c r="CC276"/>
  <c r="BL296"/>
  <c r="CB276"/>
  <c r="C87"/>
  <c r="D87"/>
  <c r="F87"/>
  <c r="G87"/>
  <c r="I87"/>
  <c r="J87"/>
  <c r="L87"/>
  <c r="M87"/>
  <c r="C84"/>
  <c r="D84"/>
  <c r="F84"/>
  <c r="G84"/>
  <c r="I84"/>
  <c r="J84"/>
  <c r="L84"/>
  <c r="M84"/>
  <c r="C81"/>
  <c r="D81"/>
  <c r="F81"/>
  <c r="G81"/>
  <c r="I81"/>
  <c r="J81"/>
  <c r="L81"/>
  <c r="M81"/>
  <c r="C77"/>
  <c r="D77"/>
  <c r="F77"/>
  <c r="G77"/>
  <c r="I77"/>
  <c r="J77"/>
  <c r="L77"/>
  <c r="M77"/>
  <c r="C73"/>
  <c r="D73"/>
  <c r="F73"/>
  <c r="G73"/>
  <c r="I73"/>
  <c r="J73"/>
  <c r="L73"/>
  <c r="M73"/>
  <c r="C70"/>
  <c r="D70"/>
  <c r="F70"/>
  <c r="G70"/>
  <c r="I70"/>
  <c r="J70"/>
  <c r="L70"/>
  <c r="M70"/>
  <c r="C67"/>
  <c r="D67"/>
  <c r="F67"/>
  <c r="G67"/>
  <c r="I67"/>
  <c r="J67"/>
  <c r="L67"/>
  <c r="M67"/>
  <c r="C64"/>
  <c r="D64"/>
  <c r="F64"/>
  <c r="G64"/>
  <c r="I64"/>
  <c r="J64"/>
  <c r="L64"/>
  <c r="M64"/>
  <c r="C61"/>
  <c r="D61"/>
  <c r="F61"/>
  <c r="G61"/>
  <c r="I61"/>
  <c r="J61"/>
  <c r="L61"/>
  <c r="M61"/>
  <c r="C58"/>
  <c r="D58"/>
  <c r="F58"/>
  <c r="G58"/>
  <c r="I58"/>
  <c r="J58"/>
  <c r="L58"/>
  <c r="M58"/>
  <c r="N59"/>
  <c r="N60"/>
  <c r="N62"/>
  <c r="N64" s="1"/>
  <c r="N63"/>
  <c r="N65"/>
  <c r="N66"/>
  <c r="N68"/>
  <c r="N69"/>
  <c r="N71"/>
  <c r="N72"/>
  <c r="N74"/>
  <c r="N75"/>
  <c r="N76"/>
  <c r="N78"/>
  <c r="N79"/>
  <c r="N80"/>
  <c r="N82"/>
  <c r="N83"/>
  <c r="N85"/>
  <c r="N86"/>
  <c r="N88"/>
  <c r="N89"/>
  <c r="N90"/>
  <c r="N92"/>
  <c r="N93"/>
  <c r="N94"/>
  <c r="N96"/>
  <c r="N97"/>
  <c r="N98"/>
  <c r="N99"/>
  <c r="N101"/>
  <c r="N102"/>
  <c r="N104"/>
  <c r="N105"/>
  <c r="N107"/>
  <c r="N109" s="1"/>
  <c r="N108"/>
  <c r="N110"/>
  <c r="N111"/>
  <c r="N113"/>
  <c r="N114"/>
  <c r="N116"/>
  <c r="N117"/>
  <c r="N118"/>
  <c r="N120"/>
  <c r="N121"/>
  <c r="N122"/>
  <c r="N123"/>
  <c r="N125"/>
  <c r="N126"/>
  <c r="N128"/>
  <c r="N129"/>
  <c r="N130"/>
  <c r="N131"/>
  <c r="N132"/>
  <c r="N133"/>
  <c r="N134"/>
  <c r="N135"/>
  <c r="N138"/>
  <c r="N139"/>
  <c r="N140"/>
  <c r="N142"/>
  <c r="N143"/>
  <c r="N145"/>
  <c r="N146"/>
  <c r="N147"/>
  <c r="N149"/>
  <c r="N150"/>
  <c r="N151"/>
  <c r="N152"/>
  <c r="N153"/>
  <c r="N154"/>
  <c r="N155"/>
  <c r="N156"/>
  <c r="N157"/>
  <c r="N159"/>
  <c r="N160"/>
  <c r="N161"/>
  <c r="N163"/>
  <c r="N164"/>
  <c r="N165"/>
  <c r="N167"/>
  <c r="N168"/>
  <c r="N169"/>
  <c r="N171"/>
  <c r="N172"/>
  <c r="N173"/>
  <c r="N174"/>
  <c r="N175"/>
  <c r="N177"/>
  <c r="N178"/>
  <c r="N179"/>
  <c r="N180"/>
  <c r="N182"/>
  <c r="N183"/>
  <c r="N184"/>
  <c r="N185"/>
  <c r="N188"/>
  <c r="N189" s="1"/>
  <c r="N190"/>
  <c r="N191"/>
  <c r="N192"/>
  <c r="N194"/>
  <c r="N195"/>
  <c r="N196"/>
  <c r="N198"/>
  <c r="N199"/>
  <c r="N200"/>
  <c r="N201"/>
  <c r="N202"/>
  <c r="N203"/>
  <c r="N204"/>
  <c r="N205"/>
  <c r="N206"/>
  <c r="N208"/>
  <c r="N209"/>
  <c r="N210"/>
  <c r="N212"/>
  <c r="N213"/>
  <c r="N214"/>
  <c r="N216"/>
  <c r="N217"/>
  <c r="N218"/>
  <c r="N220"/>
  <c r="N221"/>
  <c r="N222"/>
  <c r="N224"/>
  <c r="N226"/>
  <c r="N227" s="1"/>
  <c r="N228"/>
  <c r="N229"/>
  <c r="N231"/>
  <c r="N232"/>
  <c r="N233"/>
  <c r="N234"/>
  <c r="N235"/>
  <c r="N236"/>
  <c r="N238"/>
  <c r="N239"/>
  <c r="N241"/>
  <c r="N243"/>
  <c r="N244"/>
  <c r="N245"/>
  <c r="N246"/>
  <c r="N247"/>
  <c r="N248"/>
  <c r="N249"/>
  <c r="N251"/>
  <c r="N252"/>
  <c r="N253"/>
  <c r="N254"/>
  <c r="N256"/>
  <c r="N257"/>
  <c r="N259"/>
  <c r="N260"/>
  <c r="N261"/>
  <c r="N263"/>
  <c r="N265"/>
  <c r="N266"/>
  <c r="N268"/>
  <c r="N269"/>
  <c r="N270"/>
  <c r="N272"/>
  <c r="N274"/>
  <c r="N275" s="1"/>
  <c r="C54"/>
  <c r="D54"/>
  <c r="F54"/>
  <c r="G54"/>
  <c r="I54"/>
  <c r="J54"/>
  <c r="L54"/>
  <c r="M54"/>
  <c r="C51"/>
  <c r="D51"/>
  <c r="F51"/>
  <c r="G51"/>
  <c r="I51"/>
  <c r="J51"/>
  <c r="L51"/>
  <c r="M51"/>
  <c r="C45"/>
  <c r="D45"/>
  <c r="F45"/>
  <c r="G45"/>
  <c r="I45"/>
  <c r="J45"/>
  <c r="L45"/>
  <c r="M45"/>
  <c r="C41"/>
  <c r="D41"/>
  <c r="F41"/>
  <c r="G41"/>
  <c r="I41"/>
  <c r="J41"/>
  <c r="L41"/>
  <c r="M41"/>
  <c r="C38"/>
  <c r="D38"/>
  <c r="F38"/>
  <c r="G38"/>
  <c r="I38"/>
  <c r="J38"/>
  <c r="L38"/>
  <c r="M38"/>
  <c r="N39"/>
  <c r="N40"/>
  <c r="N42"/>
  <c r="N43"/>
  <c r="N44"/>
  <c r="N46"/>
  <c r="N47"/>
  <c r="N48"/>
  <c r="N49"/>
  <c r="N50"/>
  <c r="N52"/>
  <c r="N53"/>
  <c r="N55"/>
  <c r="N56"/>
  <c r="C35"/>
  <c r="D35"/>
  <c r="F35"/>
  <c r="G35"/>
  <c r="I35"/>
  <c r="J35"/>
  <c r="L35"/>
  <c r="M35"/>
  <c r="C31"/>
  <c r="D31"/>
  <c r="F31"/>
  <c r="G31"/>
  <c r="I31"/>
  <c r="J31"/>
  <c r="L31"/>
  <c r="M31"/>
  <c r="C27"/>
  <c r="D27"/>
  <c r="F27"/>
  <c r="G27"/>
  <c r="I27"/>
  <c r="J27"/>
  <c r="L27"/>
  <c r="M27"/>
  <c r="C19"/>
  <c r="D19"/>
  <c r="F19"/>
  <c r="G19"/>
  <c r="I19"/>
  <c r="J19"/>
  <c r="L19"/>
  <c r="M19"/>
  <c r="C16"/>
  <c r="D16"/>
  <c r="F16"/>
  <c r="G16"/>
  <c r="I16"/>
  <c r="J16"/>
  <c r="L16"/>
  <c r="M16"/>
  <c r="C13"/>
  <c r="D13"/>
  <c r="F13"/>
  <c r="G13"/>
  <c r="I13"/>
  <c r="J13"/>
  <c r="L13"/>
  <c r="M13"/>
  <c r="C10"/>
  <c r="D10"/>
  <c r="F10"/>
  <c r="G10"/>
  <c r="I10"/>
  <c r="J10"/>
  <c r="L10"/>
  <c r="M10"/>
  <c r="X89"/>
  <c r="AV89" s="1"/>
  <c r="BL89" s="1"/>
  <c r="CB89" s="1"/>
  <c r="CJ89" s="1"/>
  <c r="CS89" s="1"/>
  <c r="T89"/>
  <c r="AJ89" s="1"/>
  <c r="AR89" s="1"/>
  <c r="BH89" s="1"/>
  <c r="BX89" s="1"/>
  <c r="CF89" s="1"/>
  <c r="CO89" s="1"/>
  <c r="V89"/>
  <c r="AL89" s="1"/>
  <c r="AT89" s="1"/>
  <c r="BJ89" s="1"/>
  <c r="BZ89" s="1"/>
  <c r="CH89" s="1"/>
  <c r="CQ89" s="1"/>
  <c r="R89"/>
  <c r="AP89" s="1"/>
  <c r="BF89" s="1"/>
  <c r="BV89" s="1"/>
  <c r="E34"/>
  <c r="E33"/>
  <c r="E32"/>
  <c r="E30"/>
  <c r="E29"/>
  <c r="E90"/>
  <c r="E89"/>
  <c r="E88"/>
  <c r="E86"/>
  <c r="E85"/>
  <c r="E83"/>
  <c r="E82"/>
  <c r="E80"/>
  <c r="E79"/>
  <c r="E78"/>
  <c r="E76"/>
  <c r="E75"/>
  <c r="E74"/>
  <c r="E72"/>
  <c r="E71"/>
  <c r="E69"/>
  <c r="E68"/>
  <c r="E66"/>
  <c r="E65"/>
  <c r="E63"/>
  <c r="E62"/>
  <c r="E57"/>
  <c r="K80"/>
  <c r="H79"/>
  <c r="K78"/>
  <c r="K76"/>
  <c r="H75"/>
  <c r="K74"/>
  <c r="K72"/>
  <c r="H71"/>
  <c r="H69"/>
  <c r="K68"/>
  <c r="K66"/>
  <c r="H65"/>
  <c r="H63"/>
  <c r="K62"/>
  <c r="K60"/>
  <c r="H59"/>
  <c r="K56"/>
  <c r="H55"/>
  <c r="H53"/>
  <c r="K52"/>
  <c r="K50"/>
  <c r="H49"/>
  <c r="K48"/>
  <c r="H47"/>
  <c r="K46"/>
  <c r="K44"/>
  <c r="H43"/>
  <c r="K42"/>
  <c r="K40"/>
  <c r="H39"/>
  <c r="H37"/>
  <c r="K36"/>
  <c r="K34"/>
  <c r="H33"/>
  <c r="K32"/>
  <c r="K30"/>
  <c r="H29"/>
  <c r="K28"/>
  <c r="K26"/>
  <c r="H25"/>
  <c r="K24"/>
  <c r="H23"/>
  <c r="K22"/>
  <c r="H21"/>
  <c r="K20"/>
  <c r="K18"/>
  <c r="H17"/>
  <c r="H15"/>
  <c r="K14"/>
  <c r="K12"/>
  <c r="H11"/>
  <c r="Y190"/>
  <c r="AW190" s="1"/>
  <c r="BM190" s="1"/>
  <c r="Y188"/>
  <c r="AW188" s="1"/>
  <c r="W188"/>
  <c r="AU188" s="1"/>
  <c r="V188"/>
  <c r="AT188" s="1"/>
  <c r="V224"/>
  <c r="AT224" s="1"/>
  <c r="BJ224" s="1"/>
  <c r="BZ224" s="1"/>
  <c r="CH224" s="1"/>
  <c r="S188"/>
  <c r="AQ188" s="1"/>
  <c r="R188"/>
  <c r="AP188" s="1"/>
  <c r="L223"/>
  <c r="M223"/>
  <c r="L219"/>
  <c r="M219"/>
  <c r="L215"/>
  <c r="M215"/>
  <c r="L211"/>
  <c r="M211"/>
  <c r="L207"/>
  <c r="M207"/>
  <c r="L197"/>
  <c r="M197"/>
  <c r="L193"/>
  <c r="M193"/>
  <c r="L189"/>
  <c r="M189"/>
  <c r="I223"/>
  <c r="J223"/>
  <c r="I219"/>
  <c r="J219"/>
  <c r="I215"/>
  <c r="J215"/>
  <c r="I211"/>
  <c r="J211"/>
  <c r="I207"/>
  <c r="J207"/>
  <c r="I197"/>
  <c r="J197"/>
  <c r="I193"/>
  <c r="J193"/>
  <c r="I189"/>
  <c r="J189"/>
  <c r="F223"/>
  <c r="G223"/>
  <c r="BA225" s="1"/>
  <c r="F219"/>
  <c r="G219"/>
  <c r="F215"/>
  <c r="G215"/>
  <c r="F211"/>
  <c r="G211"/>
  <c r="F207"/>
  <c r="G207"/>
  <c r="F197"/>
  <c r="G197"/>
  <c r="F193"/>
  <c r="G193"/>
  <c r="F189"/>
  <c r="G189"/>
  <c r="C223"/>
  <c r="D223"/>
  <c r="C219"/>
  <c r="D219"/>
  <c r="C215"/>
  <c r="D215"/>
  <c r="C211"/>
  <c r="D211"/>
  <c r="C207"/>
  <c r="D207"/>
  <c r="C197"/>
  <c r="D197"/>
  <c r="C193"/>
  <c r="D193"/>
  <c r="C189"/>
  <c r="D189"/>
  <c r="W120"/>
  <c r="AU120" s="1"/>
  <c r="BK120" s="1"/>
  <c r="CA120" s="1"/>
  <c r="CI120" s="1"/>
  <c r="CR120" s="1"/>
  <c r="CD89" l="1"/>
  <c r="CB296"/>
  <c r="CJ276"/>
  <c r="CQ224"/>
  <c r="CC190"/>
  <c r="CC296"/>
  <c r="CK276"/>
  <c r="N115"/>
  <c r="N70"/>
  <c r="AT189"/>
  <c r="BJ188"/>
  <c r="AQ189"/>
  <c r="BG188"/>
  <c r="AW189"/>
  <c r="BM188"/>
  <c r="AP189"/>
  <c r="BF188"/>
  <c r="AU189"/>
  <c r="BK188"/>
  <c r="N103"/>
  <c r="AZ225"/>
  <c r="BB225"/>
  <c r="BD225"/>
  <c r="BC225"/>
  <c r="N136"/>
  <c r="N100"/>
  <c r="N84"/>
  <c r="N77"/>
  <c r="N211"/>
  <c r="N197"/>
  <c r="N240"/>
  <c r="N271"/>
  <c r="N273" s="1"/>
  <c r="N166"/>
  <c r="N127"/>
  <c r="E67"/>
  <c r="E73"/>
  <c r="E84"/>
  <c r="N223"/>
  <c r="N176"/>
  <c r="N124"/>
  <c r="E64"/>
  <c r="E77"/>
  <c r="E87"/>
  <c r="E81"/>
  <c r="E35"/>
  <c r="N58"/>
  <c r="N45"/>
  <c r="N267"/>
  <c r="N162"/>
  <c r="N148"/>
  <c r="N112"/>
  <c r="N87"/>
  <c r="N81"/>
  <c r="N237"/>
  <c r="N144"/>
  <c r="E31"/>
  <c r="N73"/>
  <c r="E70"/>
  <c r="N250"/>
  <c r="N106"/>
  <c r="N186"/>
  <c r="N51"/>
  <c r="N41"/>
  <c r="N262"/>
  <c r="N258"/>
  <c r="N230"/>
  <c r="N207"/>
  <c r="N193"/>
  <c r="N181"/>
  <c r="N54"/>
  <c r="N255"/>
  <c r="N219"/>
  <c r="N215"/>
  <c r="N170"/>
  <c r="N158"/>
  <c r="N141"/>
  <c r="N119"/>
  <c r="N95"/>
  <c r="N67"/>
  <c r="N61"/>
  <c r="D91"/>
  <c r="H9"/>
  <c r="K9"/>
  <c r="K11"/>
  <c r="K13" s="1"/>
  <c r="H12"/>
  <c r="H13" s="1"/>
  <c r="H14"/>
  <c r="H16" s="1"/>
  <c r="K15"/>
  <c r="K16" s="1"/>
  <c r="K17"/>
  <c r="K19" s="1"/>
  <c r="H18"/>
  <c r="H19" s="1"/>
  <c r="H20"/>
  <c r="K21"/>
  <c r="H22"/>
  <c r="K23"/>
  <c r="H24"/>
  <c r="K25"/>
  <c r="H26"/>
  <c r="H28"/>
  <c r="K29"/>
  <c r="K31" s="1"/>
  <c r="H30"/>
  <c r="H31" s="1"/>
  <c r="H32"/>
  <c r="K33"/>
  <c r="K35" s="1"/>
  <c r="H34"/>
  <c r="H36"/>
  <c r="H38" s="1"/>
  <c r="K37"/>
  <c r="K38" s="1"/>
  <c r="K39"/>
  <c r="K41" s="1"/>
  <c r="H40"/>
  <c r="H41" s="1"/>
  <c r="H42"/>
  <c r="K43"/>
  <c r="K45" s="1"/>
  <c r="H44"/>
  <c r="H46"/>
  <c r="K47"/>
  <c r="H48"/>
  <c r="K49"/>
  <c r="K51" s="1"/>
  <c r="H50"/>
  <c r="H52"/>
  <c r="H54" s="1"/>
  <c r="K53"/>
  <c r="K54" s="1"/>
  <c r="K55"/>
  <c r="K58" s="1"/>
  <c r="H56"/>
  <c r="H58" s="1"/>
  <c r="K59"/>
  <c r="K61" s="1"/>
  <c r="H60"/>
  <c r="H61" s="1"/>
  <c r="H62"/>
  <c r="H64" s="1"/>
  <c r="K63"/>
  <c r="K64" s="1"/>
  <c r="K65"/>
  <c r="K67" s="1"/>
  <c r="H66"/>
  <c r="H67" s="1"/>
  <c r="K82"/>
  <c r="H83"/>
  <c r="H85"/>
  <c r="K86"/>
  <c r="K88"/>
  <c r="H89"/>
  <c r="K90"/>
  <c r="H68"/>
  <c r="H70" s="1"/>
  <c r="K69"/>
  <c r="K70" s="1"/>
  <c r="K71"/>
  <c r="K73" s="1"/>
  <c r="H72"/>
  <c r="H73" s="1"/>
  <c r="H74"/>
  <c r="K75"/>
  <c r="K77" s="1"/>
  <c r="H76"/>
  <c r="H78"/>
  <c r="K79"/>
  <c r="K81" s="1"/>
  <c r="H80"/>
  <c r="H82"/>
  <c r="H84" s="1"/>
  <c r="K83"/>
  <c r="K85"/>
  <c r="K87" s="1"/>
  <c r="H86"/>
  <c r="H88"/>
  <c r="K89"/>
  <c r="H90"/>
  <c r="R298"/>
  <c r="S298"/>
  <c r="X265"/>
  <c r="AV265" s="1"/>
  <c r="BL265" s="1"/>
  <c r="CB265" s="1"/>
  <c r="Y243"/>
  <c r="AW243" s="1"/>
  <c r="BM243" s="1"/>
  <c r="X243"/>
  <c r="AV243" s="1"/>
  <c r="BL243" s="1"/>
  <c r="X241"/>
  <c r="AV241" s="1"/>
  <c r="BL241" s="1"/>
  <c r="CB241" s="1"/>
  <c r="V241"/>
  <c r="AT241" s="1"/>
  <c r="BJ241" s="1"/>
  <c r="BZ241" s="1"/>
  <c r="T238"/>
  <c r="AR238" s="1"/>
  <c r="BH238" s="1"/>
  <c r="BX238" s="1"/>
  <c r="Y224"/>
  <c r="AW224" s="1"/>
  <c r="BM224" s="1"/>
  <c r="CC224" s="1"/>
  <c r="CK224" s="1"/>
  <c r="S224"/>
  <c r="AQ224" s="1"/>
  <c r="BG224" s="1"/>
  <c r="BW224" s="1"/>
  <c r="R224"/>
  <c r="AP224" s="1"/>
  <c r="BF224" s="1"/>
  <c r="BV224" s="1"/>
  <c r="R183"/>
  <c r="AP183" s="1"/>
  <c r="BF183" s="1"/>
  <c r="BV183" s="1"/>
  <c r="X149"/>
  <c r="AV149" s="1"/>
  <c r="BL149" s="1"/>
  <c r="CB149" s="1"/>
  <c r="X107"/>
  <c r="AV107" s="1"/>
  <c r="BL107" s="1"/>
  <c r="CB107" s="1"/>
  <c r="V107"/>
  <c r="AT107" s="1"/>
  <c r="BJ107" s="1"/>
  <c r="BZ107" s="1"/>
  <c r="R107"/>
  <c r="AP107" s="1"/>
  <c r="BF107" s="1"/>
  <c r="BV107" s="1"/>
  <c r="R96"/>
  <c r="AP96" s="1"/>
  <c r="BF96" s="1"/>
  <c r="BV96" s="1"/>
  <c r="CD96" s="1"/>
  <c r="CM96" s="1"/>
  <c r="S96"/>
  <c r="AQ96" s="1"/>
  <c r="BG96" s="1"/>
  <c r="BW96" s="1"/>
  <c r="CE96" s="1"/>
  <c r="CN96" s="1"/>
  <c r="T96"/>
  <c r="AR96" s="1"/>
  <c r="BH96" s="1"/>
  <c r="BX96" s="1"/>
  <c r="CF96" s="1"/>
  <c r="CO96" s="1"/>
  <c r="U96"/>
  <c r="AS96" s="1"/>
  <c r="BI96" s="1"/>
  <c r="BY96" s="1"/>
  <c r="CG96" s="1"/>
  <c r="CP96" s="1"/>
  <c r="V96"/>
  <c r="AT96" s="1"/>
  <c r="BJ96" s="1"/>
  <c r="BZ96" s="1"/>
  <c r="CH96" s="1"/>
  <c r="CQ96" s="1"/>
  <c r="W96"/>
  <c r="AU96" s="1"/>
  <c r="BK96" s="1"/>
  <c r="CA96" s="1"/>
  <c r="CI96" s="1"/>
  <c r="CR96" s="1"/>
  <c r="X96"/>
  <c r="AV96" s="1"/>
  <c r="BL96" s="1"/>
  <c r="CB96" s="1"/>
  <c r="CJ96" s="1"/>
  <c r="CS96" s="1"/>
  <c r="Y96"/>
  <c r="AW96" s="1"/>
  <c r="BM96" s="1"/>
  <c r="CC96" s="1"/>
  <c r="CK96" s="1"/>
  <c r="CT96" s="1"/>
  <c r="T9"/>
  <c r="AJ9" s="1"/>
  <c r="AR9" s="1"/>
  <c r="BH9" s="1"/>
  <c r="BX9" s="1"/>
  <c r="CF9" s="1"/>
  <c r="CO9" s="1"/>
  <c r="U9"/>
  <c r="AK9" s="1"/>
  <c r="AS9" s="1"/>
  <c r="BI9" s="1"/>
  <c r="BY9" s="1"/>
  <c r="CG9" s="1"/>
  <c r="CP9" s="1"/>
  <c r="T11"/>
  <c r="AJ11" s="1"/>
  <c r="U11"/>
  <c r="AK11" s="1"/>
  <c r="T12"/>
  <c r="AJ12" s="1"/>
  <c r="AR12" s="1"/>
  <c r="BH12" s="1"/>
  <c r="BX12" s="1"/>
  <c r="CF12" s="1"/>
  <c r="CO12" s="1"/>
  <c r="U12"/>
  <c r="AK12" s="1"/>
  <c r="AS12" s="1"/>
  <c r="BI12" s="1"/>
  <c r="BY12" s="1"/>
  <c r="CG12" s="1"/>
  <c r="CP12" s="1"/>
  <c r="T14"/>
  <c r="AJ14" s="1"/>
  <c r="U14"/>
  <c r="AK14" s="1"/>
  <c r="T15"/>
  <c r="AJ15" s="1"/>
  <c r="AR15" s="1"/>
  <c r="BH15" s="1"/>
  <c r="BX15" s="1"/>
  <c r="CF15" s="1"/>
  <c r="CO15" s="1"/>
  <c r="U15"/>
  <c r="AK15" s="1"/>
  <c r="AS15" s="1"/>
  <c r="BI15" s="1"/>
  <c r="BY15" s="1"/>
  <c r="CG15" s="1"/>
  <c r="CP15" s="1"/>
  <c r="T17"/>
  <c r="AJ17" s="1"/>
  <c r="U17"/>
  <c r="AK17" s="1"/>
  <c r="T18"/>
  <c r="AJ18" s="1"/>
  <c r="AR18" s="1"/>
  <c r="BH18" s="1"/>
  <c r="BX18" s="1"/>
  <c r="CF18" s="1"/>
  <c r="CO18" s="1"/>
  <c r="U18"/>
  <c r="AK18" s="1"/>
  <c r="AS18" s="1"/>
  <c r="BI18" s="1"/>
  <c r="BY18" s="1"/>
  <c r="CG18" s="1"/>
  <c r="CP18" s="1"/>
  <c r="T20"/>
  <c r="AJ20" s="1"/>
  <c r="U20"/>
  <c r="AK20" s="1"/>
  <c r="T21"/>
  <c r="AJ21" s="1"/>
  <c r="AR21" s="1"/>
  <c r="BH21" s="1"/>
  <c r="BX21" s="1"/>
  <c r="CF21" s="1"/>
  <c r="CO21" s="1"/>
  <c r="U21"/>
  <c r="AK21" s="1"/>
  <c r="AS21" s="1"/>
  <c r="BI21" s="1"/>
  <c r="BY21" s="1"/>
  <c r="CG21" s="1"/>
  <c r="CP21" s="1"/>
  <c r="T22"/>
  <c r="AJ22" s="1"/>
  <c r="AR22" s="1"/>
  <c r="BH22" s="1"/>
  <c r="BX22" s="1"/>
  <c r="CF22" s="1"/>
  <c r="CO22" s="1"/>
  <c r="U22"/>
  <c r="AK22" s="1"/>
  <c r="AS22" s="1"/>
  <c r="BI22" s="1"/>
  <c r="BY22" s="1"/>
  <c r="CG22" s="1"/>
  <c r="CP22" s="1"/>
  <c r="T23"/>
  <c r="AJ23" s="1"/>
  <c r="AR23" s="1"/>
  <c r="BH23" s="1"/>
  <c r="BX23" s="1"/>
  <c r="CF23" s="1"/>
  <c r="CO23" s="1"/>
  <c r="U23"/>
  <c r="AK23" s="1"/>
  <c r="AS23" s="1"/>
  <c r="BI23" s="1"/>
  <c r="BY23" s="1"/>
  <c r="CG23" s="1"/>
  <c r="CP23" s="1"/>
  <c r="T24"/>
  <c r="AJ24" s="1"/>
  <c r="AR24" s="1"/>
  <c r="BH24" s="1"/>
  <c r="BX24" s="1"/>
  <c r="CF24" s="1"/>
  <c r="CO24" s="1"/>
  <c r="U24"/>
  <c r="AK24" s="1"/>
  <c r="AS24" s="1"/>
  <c r="BI24" s="1"/>
  <c r="BY24" s="1"/>
  <c r="CG24" s="1"/>
  <c r="CP24" s="1"/>
  <c r="T25"/>
  <c r="AJ25" s="1"/>
  <c r="AR25" s="1"/>
  <c r="BH25" s="1"/>
  <c r="BX25" s="1"/>
  <c r="CF25" s="1"/>
  <c r="CO25" s="1"/>
  <c r="U25"/>
  <c r="AK25" s="1"/>
  <c r="AS25" s="1"/>
  <c r="BI25" s="1"/>
  <c r="BY25" s="1"/>
  <c r="CG25" s="1"/>
  <c r="CP25" s="1"/>
  <c r="T26"/>
  <c r="AJ26" s="1"/>
  <c r="AR26" s="1"/>
  <c r="BH26" s="1"/>
  <c r="BX26" s="1"/>
  <c r="CF26" s="1"/>
  <c r="CO26" s="1"/>
  <c r="U26"/>
  <c r="AK26" s="1"/>
  <c r="AS26" s="1"/>
  <c r="BI26" s="1"/>
  <c r="BY26" s="1"/>
  <c r="CG26" s="1"/>
  <c r="CP26" s="1"/>
  <c r="T28"/>
  <c r="AJ28" s="1"/>
  <c r="AR28" s="1"/>
  <c r="BH28" s="1"/>
  <c r="BX28" s="1"/>
  <c r="CF28" s="1"/>
  <c r="CO28" s="1"/>
  <c r="U28"/>
  <c r="AK28" s="1"/>
  <c r="AS28" s="1"/>
  <c r="BI28" s="1"/>
  <c r="BY28" s="1"/>
  <c r="CG28" s="1"/>
  <c r="CP28" s="1"/>
  <c r="T29"/>
  <c r="AJ29" s="1"/>
  <c r="U29"/>
  <c r="AK29" s="1"/>
  <c r="T30"/>
  <c r="AJ30" s="1"/>
  <c r="AR30" s="1"/>
  <c r="BH30" s="1"/>
  <c r="BX30" s="1"/>
  <c r="CF30" s="1"/>
  <c r="CO30" s="1"/>
  <c r="U30"/>
  <c r="AK30" s="1"/>
  <c r="AS30" s="1"/>
  <c r="BI30" s="1"/>
  <c r="BY30" s="1"/>
  <c r="CG30" s="1"/>
  <c r="CP30" s="1"/>
  <c r="T32"/>
  <c r="AJ32" s="1"/>
  <c r="U32"/>
  <c r="AK32" s="1"/>
  <c r="T33"/>
  <c r="AJ33" s="1"/>
  <c r="AR33" s="1"/>
  <c r="BH33" s="1"/>
  <c r="BX33" s="1"/>
  <c r="CF33" s="1"/>
  <c r="CO33" s="1"/>
  <c r="U33"/>
  <c r="AK33" s="1"/>
  <c r="AS33" s="1"/>
  <c r="BI33" s="1"/>
  <c r="BY33" s="1"/>
  <c r="CG33" s="1"/>
  <c r="CP33" s="1"/>
  <c r="T34"/>
  <c r="AJ34" s="1"/>
  <c r="AR34" s="1"/>
  <c r="BH34" s="1"/>
  <c r="BX34" s="1"/>
  <c r="CF34" s="1"/>
  <c r="CO34" s="1"/>
  <c r="U34"/>
  <c r="AK34" s="1"/>
  <c r="AS34" s="1"/>
  <c r="BI34" s="1"/>
  <c r="BY34" s="1"/>
  <c r="CG34" s="1"/>
  <c r="CP34" s="1"/>
  <c r="T36"/>
  <c r="AJ36" s="1"/>
  <c r="U36"/>
  <c r="AK36" s="1"/>
  <c r="T37"/>
  <c r="AJ37" s="1"/>
  <c r="AR37" s="1"/>
  <c r="BH37" s="1"/>
  <c r="BX37" s="1"/>
  <c r="CF37" s="1"/>
  <c r="CO37" s="1"/>
  <c r="U37"/>
  <c r="AK37" s="1"/>
  <c r="AS37" s="1"/>
  <c r="BI37" s="1"/>
  <c r="BY37" s="1"/>
  <c r="CG37" s="1"/>
  <c r="CP37" s="1"/>
  <c r="T39"/>
  <c r="AJ39" s="1"/>
  <c r="U39"/>
  <c r="AK39" s="1"/>
  <c r="T40"/>
  <c r="AJ40" s="1"/>
  <c r="AR40" s="1"/>
  <c r="BH40" s="1"/>
  <c r="BX40" s="1"/>
  <c r="CF40" s="1"/>
  <c r="CO40" s="1"/>
  <c r="U40"/>
  <c r="AK40" s="1"/>
  <c r="AS40" s="1"/>
  <c r="BI40" s="1"/>
  <c r="BY40" s="1"/>
  <c r="CG40" s="1"/>
  <c r="CP40" s="1"/>
  <c r="T42"/>
  <c r="AJ42" s="1"/>
  <c r="U42"/>
  <c r="AK42" s="1"/>
  <c r="T43"/>
  <c r="AJ43" s="1"/>
  <c r="AR43" s="1"/>
  <c r="BH43" s="1"/>
  <c r="BX43" s="1"/>
  <c r="CF43" s="1"/>
  <c r="CO43" s="1"/>
  <c r="U43"/>
  <c r="AK43" s="1"/>
  <c r="AS43" s="1"/>
  <c r="BI43" s="1"/>
  <c r="BY43" s="1"/>
  <c r="CG43" s="1"/>
  <c r="CP43" s="1"/>
  <c r="T44"/>
  <c r="AJ44" s="1"/>
  <c r="AR44" s="1"/>
  <c r="BH44" s="1"/>
  <c r="BX44" s="1"/>
  <c r="CF44" s="1"/>
  <c r="CO44" s="1"/>
  <c r="U44"/>
  <c r="AK44" s="1"/>
  <c r="AS44" s="1"/>
  <c r="BI44" s="1"/>
  <c r="BY44" s="1"/>
  <c r="CG44" s="1"/>
  <c r="CP44" s="1"/>
  <c r="T46"/>
  <c r="AJ46" s="1"/>
  <c r="AR46" s="1"/>
  <c r="BH46" s="1"/>
  <c r="BX46" s="1"/>
  <c r="CF46" s="1"/>
  <c r="CO46" s="1"/>
  <c r="U46"/>
  <c r="AK46" s="1"/>
  <c r="AS46" s="1"/>
  <c r="BI46" s="1"/>
  <c r="BY46" s="1"/>
  <c r="CG46" s="1"/>
  <c r="CP46" s="1"/>
  <c r="T47"/>
  <c r="AJ47" s="1"/>
  <c r="AR47" s="1"/>
  <c r="BH47" s="1"/>
  <c r="BX47" s="1"/>
  <c r="CF47" s="1"/>
  <c r="CO47" s="1"/>
  <c r="U47"/>
  <c r="AK47" s="1"/>
  <c r="AS47" s="1"/>
  <c r="BI47" s="1"/>
  <c r="BY47" s="1"/>
  <c r="CG47" s="1"/>
  <c r="CP47" s="1"/>
  <c r="T48"/>
  <c r="AJ48" s="1"/>
  <c r="AR48" s="1"/>
  <c r="BH48" s="1"/>
  <c r="BX48" s="1"/>
  <c r="CF48" s="1"/>
  <c r="CO48" s="1"/>
  <c r="U48"/>
  <c r="AK48" s="1"/>
  <c r="AS48" s="1"/>
  <c r="BI48" s="1"/>
  <c r="BY48" s="1"/>
  <c r="CG48" s="1"/>
  <c r="CP48" s="1"/>
  <c r="T49"/>
  <c r="AJ49" s="1"/>
  <c r="AR49" s="1"/>
  <c r="BH49" s="1"/>
  <c r="BX49" s="1"/>
  <c r="CF49" s="1"/>
  <c r="CO49" s="1"/>
  <c r="U49"/>
  <c r="AK49" s="1"/>
  <c r="AS49" s="1"/>
  <c r="BI49" s="1"/>
  <c r="BY49" s="1"/>
  <c r="CG49" s="1"/>
  <c r="CP49" s="1"/>
  <c r="T50"/>
  <c r="AJ50" s="1"/>
  <c r="U50"/>
  <c r="AK50" s="1"/>
  <c r="T52"/>
  <c r="AJ52" s="1"/>
  <c r="U52"/>
  <c r="AK52" s="1"/>
  <c r="T53"/>
  <c r="AJ53" s="1"/>
  <c r="AR53" s="1"/>
  <c r="BH53" s="1"/>
  <c r="BX53" s="1"/>
  <c r="CF53" s="1"/>
  <c r="CO53" s="1"/>
  <c r="U53"/>
  <c r="AK53" s="1"/>
  <c r="AS53" s="1"/>
  <c r="BI53" s="1"/>
  <c r="BY53" s="1"/>
  <c r="CG53" s="1"/>
  <c r="CP53" s="1"/>
  <c r="T55"/>
  <c r="AJ55" s="1"/>
  <c r="U55"/>
  <c r="AK55" s="1"/>
  <c r="T56"/>
  <c r="AJ56" s="1"/>
  <c r="AR56" s="1"/>
  <c r="BH56" s="1"/>
  <c r="BX56" s="1"/>
  <c r="CF56" s="1"/>
  <c r="CO56" s="1"/>
  <c r="U56"/>
  <c r="AK56" s="1"/>
  <c r="AS56" s="1"/>
  <c r="BI56" s="1"/>
  <c r="BY56" s="1"/>
  <c r="CG56" s="1"/>
  <c r="CP56" s="1"/>
  <c r="T57"/>
  <c r="AJ57" s="1"/>
  <c r="AR57" s="1"/>
  <c r="BH57" s="1"/>
  <c r="BX57" s="1"/>
  <c r="CF57" s="1"/>
  <c r="CO57" s="1"/>
  <c r="U57"/>
  <c r="AK57" s="1"/>
  <c r="AS57" s="1"/>
  <c r="BI57" s="1"/>
  <c r="BY57" s="1"/>
  <c r="CG57" s="1"/>
  <c r="CP57" s="1"/>
  <c r="T59"/>
  <c r="AJ59" s="1"/>
  <c r="U59"/>
  <c r="AK59" s="1"/>
  <c r="T60"/>
  <c r="AJ60" s="1"/>
  <c r="AR60" s="1"/>
  <c r="BH60" s="1"/>
  <c r="BX60" s="1"/>
  <c r="CF60" s="1"/>
  <c r="CO60" s="1"/>
  <c r="U60"/>
  <c r="AK60" s="1"/>
  <c r="AS60" s="1"/>
  <c r="BI60" s="1"/>
  <c r="BY60" s="1"/>
  <c r="CG60" s="1"/>
  <c r="CP60" s="1"/>
  <c r="T62"/>
  <c r="AJ62" s="1"/>
  <c r="U62"/>
  <c r="AK62" s="1"/>
  <c r="T63"/>
  <c r="AJ63" s="1"/>
  <c r="AR63" s="1"/>
  <c r="BH63" s="1"/>
  <c r="BX63" s="1"/>
  <c r="CF63" s="1"/>
  <c r="CO63" s="1"/>
  <c r="U63"/>
  <c r="AK63" s="1"/>
  <c r="AS63" s="1"/>
  <c r="BI63" s="1"/>
  <c r="BY63" s="1"/>
  <c r="CG63" s="1"/>
  <c r="CP63" s="1"/>
  <c r="T65"/>
  <c r="AJ65" s="1"/>
  <c r="U65"/>
  <c r="AK65" s="1"/>
  <c r="T66"/>
  <c r="AJ66" s="1"/>
  <c r="AR66" s="1"/>
  <c r="BH66" s="1"/>
  <c r="BX66" s="1"/>
  <c r="CF66" s="1"/>
  <c r="CO66" s="1"/>
  <c r="U66"/>
  <c r="AK66" s="1"/>
  <c r="AS66" s="1"/>
  <c r="BI66" s="1"/>
  <c r="BY66" s="1"/>
  <c r="CG66" s="1"/>
  <c r="CP66" s="1"/>
  <c r="T68"/>
  <c r="AJ68" s="1"/>
  <c r="U68"/>
  <c r="AK68" s="1"/>
  <c r="T69"/>
  <c r="AJ69" s="1"/>
  <c r="AR69" s="1"/>
  <c r="BH69" s="1"/>
  <c r="BX69" s="1"/>
  <c r="CF69" s="1"/>
  <c r="CO69" s="1"/>
  <c r="U69"/>
  <c r="AK69" s="1"/>
  <c r="AS69" s="1"/>
  <c r="BI69" s="1"/>
  <c r="BY69" s="1"/>
  <c r="CG69" s="1"/>
  <c r="CP69" s="1"/>
  <c r="T71"/>
  <c r="AJ71" s="1"/>
  <c r="U71"/>
  <c r="AK71" s="1"/>
  <c r="T72"/>
  <c r="AJ72" s="1"/>
  <c r="AR72" s="1"/>
  <c r="BH72" s="1"/>
  <c r="BX72" s="1"/>
  <c r="CF72" s="1"/>
  <c r="CO72" s="1"/>
  <c r="U72"/>
  <c r="AK72" s="1"/>
  <c r="AS72" s="1"/>
  <c r="BI72" s="1"/>
  <c r="BY72" s="1"/>
  <c r="CG72" s="1"/>
  <c r="CP72" s="1"/>
  <c r="T74"/>
  <c r="AJ74" s="1"/>
  <c r="U74"/>
  <c r="AK74" s="1"/>
  <c r="T75"/>
  <c r="AJ75" s="1"/>
  <c r="AR75" s="1"/>
  <c r="BH75" s="1"/>
  <c r="BX75" s="1"/>
  <c r="CF75" s="1"/>
  <c r="CO75" s="1"/>
  <c r="U75"/>
  <c r="AK75" s="1"/>
  <c r="AS75" s="1"/>
  <c r="BI75" s="1"/>
  <c r="BY75" s="1"/>
  <c r="CG75" s="1"/>
  <c r="CP75" s="1"/>
  <c r="T76"/>
  <c r="AJ76" s="1"/>
  <c r="AR76" s="1"/>
  <c r="BH76" s="1"/>
  <c r="BX76" s="1"/>
  <c r="CF76" s="1"/>
  <c r="CO76" s="1"/>
  <c r="U76"/>
  <c r="AK76" s="1"/>
  <c r="AS76" s="1"/>
  <c r="BI76" s="1"/>
  <c r="BY76" s="1"/>
  <c r="CG76" s="1"/>
  <c r="CP76" s="1"/>
  <c r="T78"/>
  <c r="AJ78" s="1"/>
  <c r="U78"/>
  <c r="AK78" s="1"/>
  <c r="T79"/>
  <c r="AJ79" s="1"/>
  <c r="AR79" s="1"/>
  <c r="BH79" s="1"/>
  <c r="BX79" s="1"/>
  <c r="CF79" s="1"/>
  <c r="CO79" s="1"/>
  <c r="U79"/>
  <c r="AK79" s="1"/>
  <c r="AS79" s="1"/>
  <c r="BI79" s="1"/>
  <c r="BY79" s="1"/>
  <c r="CG79" s="1"/>
  <c r="CP79" s="1"/>
  <c r="T80"/>
  <c r="AJ80" s="1"/>
  <c r="AR80" s="1"/>
  <c r="BH80" s="1"/>
  <c r="BX80" s="1"/>
  <c r="CF80" s="1"/>
  <c r="CO80" s="1"/>
  <c r="U80"/>
  <c r="AK80" s="1"/>
  <c r="AS80" s="1"/>
  <c r="BI80" s="1"/>
  <c r="BY80" s="1"/>
  <c r="CG80" s="1"/>
  <c r="CP80" s="1"/>
  <c r="T82"/>
  <c r="AJ82" s="1"/>
  <c r="U82"/>
  <c r="AK82" s="1"/>
  <c r="T83"/>
  <c r="AJ83" s="1"/>
  <c r="AR83" s="1"/>
  <c r="BH83" s="1"/>
  <c r="BX83" s="1"/>
  <c r="CF83" s="1"/>
  <c r="CO83" s="1"/>
  <c r="U83"/>
  <c r="AK83" s="1"/>
  <c r="AS83" s="1"/>
  <c r="BI83" s="1"/>
  <c r="BY83" s="1"/>
  <c r="CG83" s="1"/>
  <c r="CP83" s="1"/>
  <c r="T85"/>
  <c r="AJ85" s="1"/>
  <c r="U85"/>
  <c r="AK85" s="1"/>
  <c r="T86"/>
  <c r="AJ86" s="1"/>
  <c r="AR86" s="1"/>
  <c r="BH86" s="1"/>
  <c r="BX86" s="1"/>
  <c r="CF86" s="1"/>
  <c r="CO86" s="1"/>
  <c r="U86"/>
  <c r="AK86" s="1"/>
  <c r="AS86" s="1"/>
  <c r="BI86" s="1"/>
  <c r="BY86" s="1"/>
  <c r="CG86" s="1"/>
  <c r="CP86" s="1"/>
  <c r="T88"/>
  <c r="AJ88" s="1"/>
  <c r="AR88" s="1"/>
  <c r="BH88" s="1"/>
  <c r="BX88" s="1"/>
  <c r="CF88" s="1"/>
  <c r="CO88" s="1"/>
  <c r="U88"/>
  <c r="AK88" s="1"/>
  <c r="AS88" s="1"/>
  <c r="BI88" s="1"/>
  <c r="BY88" s="1"/>
  <c r="CG88" s="1"/>
  <c r="CP88" s="1"/>
  <c r="U89"/>
  <c r="AK89" s="1"/>
  <c r="AS89" s="1"/>
  <c r="BI89" s="1"/>
  <c r="BY89" s="1"/>
  <c r="CG89" s="1"/>
  <c r="CP89" s="1"/>
  <c r="T90"/>
  <c r="AJ90" s="1"/>
  <c r="AR90" s="1"/>
  <c r="BH90" s="1"/>
  <c r="BX90" s="1"/>
  <c r="U90"/>
  <c r="AK90" s="1"/>
  <c r="T92"/>
  <c r="AR92" s="1"/>
  <c r="BH92" s="1"/>
  <c r="BX92" s="1"/>
  <c r="CF92" s="1"/>
  <c r="CO92" s="1"/>
  <c r="U92"/>
  <c r="AS92" s="1"/>
  <c r="BI92" s="1"/>
  <c r="BY92" s="1"/>
  <c r="CG92" s="1"/>
  <c r="CP92" s="1"/>
  <c r="T93"/>
  <c r="AR93" s="1"/>
  <c r="BH93" s="1"/>
  <c r="BX93" s="1"/>
  <c r="U93"/>
  <c r="AS93" s="1"/>
  <c r="BI93" s="1"/>
  <c r="BY93" s="1"/>
  <c r="T94"/>
  <c r="AR94" s="1"/>
  <c r="BH94" s="1"/>
  <c r="BX94" s="1"/>
  <c r="CF94" s="1"/>
  <c r="CO94" s="1"/>
  <c r="U94"/>
  <c r="AS94" s="1"/>
  <c r="BI94" s="1"/>
  <c r="BY94" s="1"/>
  <c r="CG94" s="1"/>
  <c r="CP94" s="1"/>
  <c r="T97"/>
  <c r="AR97" s="1"/>
  <c r="BH97" s="1"/>
  <c r="BX97" s="1"/>
  <c r="CF97" s="1"/>
  <c r="CO97" s="1"/>
  <c r="U97"/>
  <c r="AS97" s="1"/>
  <c r="BI97" s="1"/>
  <c r="BY97" s="1"/>
  <c r="CG97" s="1"/>
  <c r="CP97" s="1"/>
  <c r="T98"/>
  <c r="AR98" s="1"/>
  <c r="BH98" s="1"/>
  <c r="BX98" s="1"/>
  <c r="U98"/>
  <c r="AS98" s="1"/>
  <c r="BI98" s="1"/>
  <c r="BY98" s="1"/>
  <c r="T99"/>
  <c r="AR99" s="1"/>
  <c r="BH99" s="1"/>
  <c r="BX99" s="1"/>
  <c r="CF99" s="1"/>
  <c r="CO99" s="1"/>
  <c r="U99"/>
  <c r="AS99" s="1"/>
  <c r="BI99" s="1"/>
  <c r="BY99" s="1"/>
  <c r="CG99" s="1"/>
  <c r="CP99" s="1"/>
  <c r="T101"/>
  <c r="AR101" s="1"/>
  <c r="BH101" s="1"/>
  <c r="BX101" s="1"/>
  <c r="U101"/>
  <c r="AS101" s="1"/>
  <c r="T102"/>
  <c r="AR102" s="1"/>
  <c r="BH102" s="1"/>
  <c r="BX102" s="1"/>
  <c r="CF102" s="1"/>
  <c r="CO102" s="1"/>
  <c r="U102"/>
  <c r="AS102" s="1"/>
  <c r="BI102" s="1"/>
  <c r="BY102" s="1"/>
  <c r="CG102" s="1"/>
  <c r="CP102" s="1"/>
  <c r="T104"/>
  <c r="AR104" s="1"/>
  <c r="BH104" s="1"/>
  <c r="BX104" s="1"/>
  <c r="U104"/>
  <c r="AS104" s="1"/>
  <c r="T105"/>
  <c r="AR105" s="1"/>
  <c r="BH105" s="1"/>
  <c r="BX105" s="1"/>
  <c r="CF105" s="1"/>
  <c r="CO105" s="1"/>
  <c r="U105"/>
  <c r="AS105" s="1"/>
  <c r="BI105" s="1"/>
  <c r="BY105" s="1"/>
  <c r="CG105" s="1"/>
  <c r="CP105" s="1"/>
  <c r="T107"/>
  <c r="AR107" s="1"/>
  <c r="BH107" s="1"/>
  <c r="BX107" s="1"/>
  <c r="U107"/>
  <c r="AS107" s="1"/>
  <c r="T108"/>
  <c r="U108"/>
  <c r="AS108" s="1"/>
  <c r="BI108" s="1"/>
  <c r="BY108" s="1"/>
  <c r="CG108" s="1"/>
  <c r="CP108" s="1"/>
  <c r="T110"/>
  <c r="AR110" s="1"/>
  <c r="BH110" s="1"/>
  <c r="BX110" s="1"/>
  <c r="U110"/>
  <c r="AS110" s="1"/>
  <c r="BI110" s="1"/>
  <c r="BY110" s="1"/>
  <c r="T111"/>
  <c r="AR111" s="1"/>
  <c r="BH111" s="1"/>
  <c r="BX111" s="1"/>
  <c r="CF111" s="1"/>
  <c r="CO111" s="1"/>
  <c r="U111"/>
  <c r="AS111" s="1"/>
  <c r="BI111" s="1"/>
  <c r="BY111" s="1"/>
  <c r="CG111" s="1"/>
  <c r="CP111" s="1"/>
  <c r="T113"/>
  <c r="AR113" s="1"/>
  <c r="BH113" s="1"/>
  <c r="BX113" s="1"/>
  <c r="U113"/>
  <c r="AS113" s="1"/>
  <c r="T114"/>
  <c r="AR114" s="1"/>
  <c r="BH114" s="1"/>
  <c r="BX114" s="1"/>
  <c r="CF114" s="1"/>
  <c r="CO114" s="1"/>
  <c r="U114"/>
  <c r="AS114" s="1"/>
  <c r="BI114" s="1"/>
  <c r="BY114" s="1"/>
  <c r="CG114" s="1"/>
  <c r="CP114" s="1"/>
  <c r="T116"/>
  <c r="AR116" s="1"/>
  <c r="BH116" s="1"/>
  <c r="BX116" s="1"/>
  <c r="CF116" s="1"/>
  <c r="CO116" s="1"/>
  <c r="U116"/>
  <c r="AS116" s="1"/>
  <c r="BI116" s="1"/>
  <c r="BY116" s="1"/>
  <c r="CG116" s="1"/>
  <c r="CP116" s="1"/>
  <c r="T117"/>
  <c r="AR117" s="1"/>
  <c r="U117"/>
  <c r="AS117" s="1"/>
  <c r="BI117" s="1"/>
  <c r="BY117" s="1"/>
  <c r="T118"/>
  <c r="AR118" s="1"/>
  <c r="BH118" s="1"/>
  <c r="BX118" s="1"/>
  <c r="CF118" s="1"/>
  <c r="CO118" s="1"/>
  <c r="U118"/>
  <c r="AS118" s="1"/>
  <c r="BI118" s="1"/>
  <c r="BY118" s="1"/>
  <c r="CG118" s="1"/>
  <c r="CP118" s="1"/>
  <c r="T120"/>
  <c r="AR120" s="1"/>
  <c r="BH120" s="1"/>
  <c r="BX120" s="1"/>
  <c r="CF120" s="1"/>
  <c r="CO120" s="1"/>
  <c r="U120"/>
  <c r="AS120" s="1"/>
  <c r="BI120" s="1"/>
  <c r="BY120" s="1"/>
  <c r="CG120" s="1"/>
  <c r="CP120" s="1"/>
  <c r="T121"/>
  <c r="AR121" s="1"/>
  <c r="BH121" s="1"/>
  <c r="BX121" s="1"/>
  <c r="CF121" s="1"/>
  <c r="CO121" s="1"/>
  <c r="U121"/>
  <c r="AS121" s="1"/>
  <c r="BI121" s="1"/>
  <c r="BY121" s="1"/>
  <c r="CG121" s="1"/>
  <c r="CP121" s="1"/>
  <c r="T122"/>
  <c r="AR122" s="1"/>
  <c r="BH122" s="1"/>
  <c r="BX122" s="1"/>
  <c r="U122"/>
  <c r="AS122" s="1"/>
  <c r="BI122" s="1"/>
  <c r="BY122" s="1"/>
  <c r="T123"/>
  <c r="AR123" s="1"/>
  <c r="BH123" s="1"/>
  <c r="BX123" s="1"/>
  <c r="CF123" s="1"/>
  <c r="CO123" s="1"/>
  <c r="U123"/>
  <c r="AS123" s="1"/>
  <c r="BI123" s="1"/>
  <c r="BY123" s="1"/>
  <c r="CG123" s="1"/>
  <c r="CP123" s="1"/>
  <c r="T125"/>
  <c r="AR125" s="1"/>
  <c r="BH125" s="1"/>
  <c r="BX125" s="1"/>
  <c r="U125"/>
  <c r="AS125" s="1"/>
  <c r="BI125" s="1"/>
  <c r="BY125" s="1"/>
  <c r="T126"/>
  <c r="AR126" s="1"/>
  <c r="BH126" s="1"/>
  <c r="BX126" s="1"/>
  <c r="CF126" s="1"/>
  <c r="CO126" s="1"/>
  <c r="U126"/>
  <c r="AS126" s="1"/>
  <c r="BI126" s="1"/>
  <c r="BY126" s="1"/>
  <c r="CG126" s="1"/>
  <c r="CP126" s="1"/>
  <c r="T128"/>
  <c r="AR128" s="1"/>
  <c r="BH128" s="1"/>
  <c r="BX128" s="1"/>
  <c r="CF128" s="1"/>
  <c r="CO128" s="1"/>
  <c r="U128"/>
  <c r="AS128" s="1"/>
  <c r="BI128" s="1"/>
  <c r="BY128" s="1"/>
  <c r="CG128" s="1"/>
  <c r="CP128" s="1"/>
  <c r="T129"/>
  <c r="U129"/>
  <c r="AS129" s="1"/>
  <c r="BI129" s="1"/>
  <c r="BY129" s="1"/>
  <c r="CG129" s="1"/>
  <c r="CP129" s="1"/>
  <c r="T130"/>
  <c r="AR130" s="1"/>
  <c r="BH130" s="1"/>
  <c r="BX130" s="1"/>
  <c r="CF130" s="1"/>
  <c r="CO130" s="1"/>
  <c r="U130"/>
  <c r="AS130" s="1"/>
  <c r="BI130" s="1"/>
  <c r="BY130" s="1"/>
  <c r="CG130" s="1"/>
  <c r="CP130" s="1"/>
  <c r="T131"/>
  <c r="AR131" s="1"/>
  <c r="BH131" s="1"/>
  <c r="BX131" s="1"/>
  <c r="CF131" s="1"/>
  <c r="CO131" s="1"/>
  <c r="U131"/>
  <c r="AS131" s="1"/>
  <c r="BI131" s="1"/>
  <c r="BY131" s="1"/>
  <c r="CG131" s="1"/>
  <c r="CP131" s="1"/>
  <c r="T132"/>
  <c r="AR132" s="1"/>
  <c r="BH132" s="1"/>
  <c r="BX132" s="1"/>
  <c r="CF132" s="1"/>
  <c r="CO132" s="1"/>
  <c r="U132"/>
  <c r="AS132" s="1"/>
  <c r="BI132" s="1"/>
  <c r="BY132" s="1"/>
  <c r="CG132" s="1"/>
  <c r="CP132" s="1"/>
  <c r="T133"/>
  <c r="AR133" s="1"/>
  <c r="BH133" s="1"/>
  <c r="BX133" s="1"/>
  <c r="CF133" s="1"/>
  <c r="CO133" s="1"/>
  <c r="U133"/>
  <c r="AS133" s="1"/>
  <c r="BI133" s="1"/>
  <c r="BY133" s="1"/>
  <c r="CG133" s="1"/>
  <c r="CP133" s="1"/>
  <c r="T134"/>
  <c r="AR134" s="1"/>
  <c r="U134"/>
  <c r="AS134" s="1"/>
  <c r="BI134" s="1"/>
  <c r="BY134" s="1"/>
  <c r="T135"/>
  <c r="AR135" s="1"/>
  <c r="BH135" s="1"/>
  <c r="BX135" s="1"/>
  <c r="CF135" s="1"/>
  <c r="CO135" s="1"/>
  <c r="U135"/>
  <c r="AS135" s="1"/>
  <c r="BI135" s="1"/>
  <c r="BY135" s="1"/>
  <c r="CG135" s="1"/>
  <c r="CP135" s="1"/>
  <c r="T138"/>
  <c r="AR138" s="1"/>
  <c r="BH138" s="1"/>
  <c r="BX138" s="1"/>
  <c r="CF138" s="1"/>
  <c r="CO138" s="1"/>
  <c r="U138"/>
  <c r="AS138" s="1"/>
  <c r="BI138" s="1"/>
  <c r="BY138" s="1"/>
  <c r="CG138" s="1"/>
  <c r="CP138" s="1"/>
  <c r="T139"/>
  <c r="AR139" s="1"/>
  <c r="BH139" s="1"/>
  <c r="BX139" s="1"/>
  <c r="U139"/>
  <c r="AS139" s="1"/>
  <c r="BI139" s="1"/>
  <c r="T140"/>
  <c r="AR140" s="1"/>
  <c r="BH140" s="1"/>
  <c r="BX140" s="1"/>
  <c r="CF140" s="1"/>
  <c r="CO140" s="1"/>
  <c r="U140"/>
  <c r="AS140" s="1"/>
  <c r="BI140" s="1"/>
  <c r="BY140" s="1"/>
  <c r="CG140" s="1"/>
  <c r="CP140" s="1"/>
  <c r="T142"/>
  <c r="AR142" s="1"/>
  <c r="BH142" s="1"/>
  <c r="BX142" s="1"/>
  <c r="U142"/>
  <c r="AS142" s="1"/>
  <c r="BI142" s="1"/>
  <c r="T143"/>
  <c r="AR143" s="1"/>
  <c r="BH143" s="1"/>
  <c r="BX143" s="1"/>
  <c r="CF143" s="1"/>
  <c r="CO143" s="1"/>
  <c r="U143"/>
  <c r="AS143" s="1"/>
  <c r="BI143" s="1"/>
  <c r="BY143" s="1"/>
  <c r="CG143" s="1"/>
  <c r="CP143" s="1"/>
  <c r="T145"/>
  <c r="AR145" s="1"/>
  <c r="BH145" s="1"/>
  <c r="BX145" s="1"/>
  <c r="U145"/>
  <c r="AS145" s="1"/>
  <c r="BI145" s="1"/>
  <c r="BY145" s="1"/>
  <c r="T146"/>
  <c r="AR146" s="1"/>
  <c r="BH146" s="1"/>
  <c r="BX146" s="1"/>
  <c r="CF146" s="1"/>
  <c r="CO146" s="1"/>
  <c r="U146"/>
  <c r="AS146" s="1"/>
  <c r="BI146" s="1"/>
  <c r="BY146" s="1"/>
  <c r="CG146" s="1"/>
  <c r="CP146" s="1"/>
  <c r="T147"/>
  <c r="AR147" s="1"/>
  <c r="BH147" s="1"/>
  <c r="BX147" s="1"/>
  <c r="CF147" s="1"/>
  <c r="CO147" s="1"/>
  <c r="U147"/>
  <c r="AS147" s="1"/>
  <c r="BI147" s="1"/>
  <c r="BY147" s="1"/>
  <c r="CG147" s="1"/>
  <c r="CP147" s="1"/>
  <c r="T149"/>
  <c r="AR149" s="1"/>
  <c r="BH149" s="1"/>
  <c r="BX149" s="1"/>
  <c r="U149"/>
  <c r="AS149" s="1"/>
  <c r="BI149" s="1"/>
  <c r="BY149" s="1"/>
  <c r="T150"/>
  <c r="AR150" s="1"/>
  <c r="BH150" s="1"/>
  <c r="BX150" s="1"/>
  <c r="CF150" s="1"/>
  <c r="CO150" s="1"/>
  <c r="U150"/>
  <c r="AS150" s="1"/>
  <c r="BI150" s="1"/>
  <c r="BY150" s="1"/>
  <c r="CG150" s="1"/>
  <c r="CP150" s="1"/>
  <c r="T151"/>
  <c r="AR151" s="1"/>
  <c r="BH151" s="1"/>
  <c r="BX151" s="1"/>
  <c r="CF151" s="1"/>
  <c r="CO151" s="1"/>
  <c r="U151"/>
  <c r="AS151" s="1"/>
  <c r="BI151" s="1"/>
  <c r="BY151" s="1"/>
  <c r="CG151" s="1"/>
  <c r="CP151" s="1"/>
  <c r="T152"/>
  <c r="AR152" s="1"/>
  <c r="BH152" s="1"/>
  <c r="BX152" s="1"/>
  <c r="CF152" s="1"/>
  <c r="CO152" s="1"/>
  <c r="U152"/>
  <c r="AS152" s="1"/>
  <c r="BI152" s="1"/>
  <c r="BY152" s="1"/>
  <c r="CG152" s="1"/>
  <c r="CP152" s="1"/>
  <c r="T153"/>
  <c r="AR153" s="1"/>
  <c r="BH153" s="1"/>
  <c r="BX153" s="1"/>
  <c r="CF153" s="1"/>
  <c r="CO153" s="1"/>
  <c r="U153"/>
  <c r="AS153" s="1"/>
  <c r="BI153" s="1"/>
  <c r="BY153" s="1"/>
  <c r="CG153" s="1"/>
  <c r="CP153" s="1"/>
  <c r="T154"/>
  <c r="AR154" s="1"/>
  <c r="BH154" s="1"/>
  <c r="BX154" s="1"/>
  <c r="CF154" s="1"/>
  <c r="CO154" s="1"/>
  <c r="U154"/>
  <c r="AS154" s="1"/>
  <c r="BI154" s="1"/>
  <c r="BY154" s="1"/>
  <c r="CG154" s="1"/>
  <c r="CP154" s="1"/>
  <c r="T155"/>
  <c r="AR155" s="1"/>
  <c r="BH155" s="1"/>
  <c r="BX155" s="1"/>
  <c r="CF155" s="1"/>
  <c r="CO155" s="1"/>
  <c r="U155"/>
  <c r="AS155" s="1"/>
  <c r="BI155" s="1"/>
  <c r="BY155" s="1"/>
  <c r="CG155" s="1"/>
  <c r="CP155" s="1"/>
  <c r="T156"/>
  <c r="AR156" s="1"/>
  <c r="BH156" s="1"/>
  <c r="BX156" s="1"/>
  <c r="CF156" s="1"/>
  <c r="CO156" s="1"/>
  <c r="U156"/>
  <c r="AS156" s="1"/>
  <c r="BI156" s="1"/>
  <c r="BY156" s="1"/>
  <c r="CG156" s="1"/>
  <c r="CP156" s="1"/>
  <c r="T157"/>
  <c r="AR157" s="1"/>
  <c r="BH157" s="1"/>
  <c r="BX157" s="1"/>
  <c r="CF157" s="1"/>
  <c r="CO157" s="1"/>
  <c r="U157"/>
  <c r="AS157" s="1"/>
  <c r="BI157" s="1"/>
  <c r="BY157" s="1"/>
  <c r="CG157" s="1"/>
  <c r="CP157" s="1"/>
  <c r="T159"/>
  <c r="AR159" s="1"/>
  <c r="BH159" s="1"/>
  <c r="BX159" s="1"/>
  <c r="CF159" s="1"/>
  <c r="CO159" s="1"/>
  <c r="U159"/>
  <c r="AS159" s="1"/>
  <c r="BI159" s="1"/>
  <c r="BY159" s="1"/>
  <c r="CG159" s="1"/>
  <c r="CP159" s="1"/>
  <c r="T160"/>
  <c r="AR160" s="1"/>
  <c r="BH160" s="1"/>
  <c r="BX160" s="1"/>
  <c r="U160"/>
  <c r="AS160" s="1"/>
  <c r="BI160" s="1"/>
  <c r="BY160" s="1"/>
  <c r="T161"/>
  <c r="AR161" s="1"/>
  <c r="BH161" s="1"/>
  <c r="BX161" s="1"/>
  <c r="CF161" s="1"/>
  <c r="CO161" s="1"/>
  <c r="U161"/>
  <c r="AS161" s="1"/>
  <c r="BI161" s="1"/>
  <c r="BY161" s="1"/>
  <c r="CG161" s="1"/>
  <c r="CP161" s="1"/>
  <c r="T163"/>
  <c r="AR163" s="1"/>
  <c r="BH163" s="1"/>
  <c r="BX163" s="1"/>
  <c r="CF163" s="1"/>
  <c r="CO163" s="1"/>
  <c r="U163"/>
  <c r="AS163" s="1"/>
  <c r="BI163" s="1"/>
  <c r="BY163" s="1"/>
  <c r="CG163" s="1"/>
  <c r="CP163" s="1"/>
  <c r="T164"/>
  <c r="AR164" s="1"/>
  <c r="BH164" s="1"/>
  <c r="BX164" s="1"/>
  <c r="U164"/>
  <c r="AS164" s="1"/>
  <c r="T165"/>
  <c r="AR165" s="1"/>
  <c r="BH165" s="1"/>
  <c r="BX165" s="1"/>
  <c r="CF165" s="1"/>
  <c r="CO165" s="1"/>
  <c r="U165"/>
  <c r="AS165" s="1"/>
  <c r="BI165" s="1"/>
  <c r="BY165" s="1"/>
  <c r="CG165" s="1"/>
  <c r="CP165" s="1"/>
  <c r="T167"/>
  <c r="AR167" s="1"/>
  <c r="BH167" s="1"/>
  <c r="BX167" s="1"/>
  <c r="CF167" s="1"/>
  <c r="CO167" s="1"/>
  <c r="U167"/>
  <c r="AS167" s="1"/>
  <c r="BI167" s="1"/>
  <c r="BY167" s="1"/>
  <c r="CG167" s="1"/>
  <c r="CP167" s="1"/>
  <c r="T168"/>
  <c r="AR168" s="1"/>
  <c r="U168"/>
  <c r="AS168" s="1"/>
  <c r="BI168" s="1"/>
  <c r="BY168" s="1"/>
  <c r="T169"/>
  <c r="AR169" s="1"/>
  <c r="BH169" s="1"/>
  <c r="BX169" s="1"/>
  <c r="CF169" s="1"/>
  <c r="CO169" s="1"/>
  <c r="U169"/>
  <c r="AS169" s="1"/>
  <c r="BI169" s="1"/>
  <c r="BY169" s="1"/>
  <c r="CG169" s="1"/>
  <c r="CP169" s="1"/>
  <c r="T171"/>
  <c r="AR171" s="1"/>
  <c r="BH171" s="1"/>
  <c r="BX171" s="1"/>
  <c r="CF171" s="1"/>
  <c r="CO171" s="1"/>
  <c r="U171"/>
  <c r="AS171" s="1"/>
  <c r="BI171" s="1"/>
  <c r="BY171" s="1"/>
  <c r="CG171" s="1"/>
  <c r="CP171" s="1"/>
  <c r="T172"/>
  <c r="AR172" s="1"/>
  <c r="BH172" s="1"/>
  <c r="BX172" s="1"/>
  <c r="CF172" s="1"/>
  <c r="CO172" s="1"/>
  <c r="U172"/>
  <c r="AS172" s="1"/>
  <c r="BI172" s="1"/>
  <c r="BY172" s="1"/>
  <c r="CG172" s="1"/>
  <c r="CP172" s="1"/>
  <c r="T173"/>
  <c r="AR173" s="1"/>
  <c r="BH173" s="1"/>
  <c r="BX173" s="1"/>
  <c r="U173"/>
  <c r="AS173" s="1"/>
  <c r="BI173" s="1"/>
  <c r="BY173" s="1"/>
  <c r="T174"/>
  <c r="AR174" s="1"/>
  <c r="BH174" s="1"/>
  <c r="BX174" s="1"/>
  <c r="CF174" s="1"/>
  <c r="CO174" s="1"/>
  <c r="U174"/>
  <c r="AS174" s="1"/>
  <c r="BI174" s="1"/>
  <c r="BY174" s="1"/>
  <c r="CG174" s="1"/>
  <c r="CP174" s="1"/>
  <c r="T175"/>
  <c r="AR175" s="1"/>
  <c r="BH175" s="1"/>
  <c r="BX175" s="1"/>
  <c r="CF175" s="1"/>
  <c r="CO175" s="1"/>
  <c r="U175"/>
  <c r="AS175" s="1"/>
  <c r="BI175" s="1"/>
  <c r="BY175" s="1"/>
  <c r="CG175" s="1"/>
  <c r="CP175" s="1"/>
  <c r="T177"/>
  <c r="AR177" s="1"/>
  <c r="BH177" s="1"/>
  <c r="BX177" s="1"/>
  <c r="CF177" s="1"/>
  <c r="CO177" s="1"/>
  <c r="U177"/>
  <c r="AS177" s="1"/>
  <c r="BI177" s="1"/>
  <c r="BY177" s="1"/>
  <c r="CG177" s="1"/>
  <c r="CP177" s="1"/>
  <c r="T178"/>
  <c r="AR178" s="1"/>
  <c r="BH178" s="1"/>
  <c r="BX178" s="1"/>
  <c r="CF178" s="1"/>
  <c r="CO178" s="1"/>
  <c r="U178"/>
  <c r="AS178" s="1"/>
  <c r="BI178" s="1"/>
  <c r="BY178" s="1"/>
  <c r="CG178" s="1"/>
  <c r="CP178" s="1"/>
  <c r="T179"/>
  <c r="AR179" s="1"/>
  <c r="BH179" s="1"/>
  <c r="BX179" s="1"/>
  <c r="U179"/>
  <c r="AS179" s="1"/>
  <c r="T180"/>
  <c r="AR180" s="1"/>
  <c r="BH180" s="1"/>
  <c r="BX180" s="1"/>
  <c r="CF180" s="1"/>
  <c r="CO180" s="1"/>
  <c r="U180"/>
  <c r="AS180" s="1"/>
  <c r="BI180" s="1"/>
  <c r="BY180" s="1"/>
  <c r="CG180" s="1"/>
  <c r="CP180" s="1"/>
  <c r="T182"/>
  <c r="AR182" s="1"/>
  <c r="BH182" s="1"/>
  <c r="BX182" s="1"/>
  <c r="CF182" s="1"/>
  <c r="CO182" s="1"/>
  <c r="U182"/>
  <c r="AS182" s="1"/>
  <c r="BI182" s="1"/>
  <c r="BY182" s="1"/>
  <c r="CG182" s="1"/>
  <c r="CP182" s="1"/>
  <c r="T183"/>
  <c r="AR183" s="1"/>
  <c r="BH183" s="1"/>
  <c r="BX183" s="1"/>
  <c r="U183"/>
  <c r="AS183" s="1"/>
  <c r="BI183" s="1"/>
  <c r="BY183" s="1"/>
  <c r="T184"/>
  <c r="AR184" s="1"/>
  <c r="BH184" s="1"/>
  <c r="BX184" s="1"/>
  <c r="CF184" s="1"/>
  <c r="CO184" s="1"/>
  <c r="U184"/>
  <c r="AS184" s="1"/>
  <c r="BI184" s="1"/>
  <c r="BY184" s="1"/>
  <c r="CG184" s="1"/>
  <c r="CP184" s="1"/>
  <c r="T185"/>
  <c r="AR185" s="1"/>
  <c r="BH185" s="1"/>
  <c r="BX185" s="1"/>
  <c r="CF185" s="1"/>
  <c r="CO185" s="1"/>
  <c r="U185"/>
  <c r="AS185" s="1"/>
  <c r="BI185" s="1"/>
  <c r="BY185" s="1"/>
  <c r="CG185" s="1"/>
  <c r="CP185" s="1"/>
  <c r="T188"/>
  <c r="U188"/>
  <c r="T190"/>
  <c r="AR190" s="1"/>
  <c r="BH190" s="1"/>
  <c r="BX190" s="1"/>
  <c r="U190"/>
  <c r="AS190" s="1"/>
  <c r="BI190" s="1"/>
  <c r="BY190" s="1"/>
  <c r="T191"/>
  <c r="AR191" s="1"/>
  <c r="BH191" s="1"/>
  <c r="BX191" s="1"/>
  <c r="CF191" s="1"/>
  <c r="CO191" s="1"/>
  <c r="U191"/>
  <c r="AS191" s="1"/>
  <c r="BI191" s="1"/>
  <c r="BY191" s="1"/>
  <c r="CG191" s="1"/>
  <c r="CP191" s="1"/>
  <c r="T192"/>
  <c r="AR192" s="1"/>
  <c r="BH192" s="1"/>
  <c r="BX192" s="1"/>
  <c r="CF192" s="1"/>
  <c r="CO192" s="1"/>
  <c r="U192"/>
  <c r="AS192" s="1"/>
  <c r="BI192" s="1"/>
  <c r="BY192" s="1"/>
  <c r="CG192" s="1"/>
  <c r="CP192" s="1"/>
  <c r="T194"/>
  <c r="AR194" s="1"/>
  <c r="BH194" s="1"/>
  <c r="BX194" s="1"/>
  <c r="CF194" s="1"/>
  <c r="CO194" s="1"/>
  <c r="U194"/>
  <c r="AS194" s="1"/>
  <c r="BI194" s="1"/>
  <c r="BY194" s="1"/>
  <c r="CG194" s="1"/>
  <c r="CP194" s="1"/>
  <c r="T195"/>
  <c r="AR195" s="1"/>
  <c r="U195"/>
  <c r="AS195" s="1"/>
  <c r="BI195" s="1"/>
  <c r="BY195" s="1"/>
  <c r="T196"/>
  <c r="AR196" s="1"/>
  <c r="BH196" s="1"/>
  <c r="BX196" s="1"/>
  <c r="CF196" s="1"/>
  <c r="CO196" s="1"/>
  <c r="U196"/>
  <c r="AS196" s="1"/>
  <c r="BI196" s="1"/>
  <c r="BY196" s="1"/>
  <c r="CG196" s="1"/>
  <c r="CP196" s="1"/>
  <c r="T198"/>
  <c r="AR198" s="1"/>
  <c r="BH198" s="1"/>
  <c r="BX198" s="1"/>
  <c r="CF198" s="1"/>
  <c r="CO198" s="1"/>
  <c r="U198"/>
  <c r="AS198" s="1"/>
  <c r="BI198" s="1"/>
  <c r="BY198" s="1"/>
  <c r="CG198" s="1"/>
  <c r="CP198" s="1"/>
  <c r="T199"/>
  <c r="AR199" s="1"/>
  <c r="BH199" s="1"/>
  <c r="BX199" s="1"/>
  <c r="CF199" s="1"/>
  <c r="CO199" s="1"/>
  <c r="U199"/>
  <c r="AS199" s="1"/>
  <c r="BI199" s="1"/>
  <c r="BY199" s="1"/>
  <c r="CG199" s="1"/>
  <c r="CP199" s="1"/>
  <c r="T200"/>
  <c r="AR200" s="1"/>
  <c r="BH200" s="1"/>
  <c r="BX200" s="1"/>
  <c r="CF200" s="1"/>
  <c r="CO200" s="1"/>
  <c r="U200"/>
  <c r="AS200" s="1"/>
  <c r="BI200" s="1"/>
  <c r="BY200" s="1"/>
  <c r="CG200" s="1"/>
  <c r="CP200" s="1"/>
  <c r="T201"/>
  <c r="AR201" s="1"/>
  <c r="BH201" s="1"/>
  <c r="BX201" s="1"/>
  <c r="U201"/>
  <c r="AS201" s="1"/>
  <c r="BI201" s="1"/>
  <c r="BY201" s="1"/>
  <c r="T202"/>
  <c r="AR202" s="1"/>
  <c r="BH202" s="1"/>
  <c r="BX202" s="1"/>
  <c r="CF202" s="1"/>
  <c r="CO202" s="1"/>
  <c r="U202"/>
  <c r="AS202" s="1"/>
  <c r="BI202" s="1"/>
  <c r="BY202" s="1"/>
  <c r="CG202" s="1"/>
  <c r="CP202" s="1"/>
  <c r="T203"/>
  <c r="AR203" s="1"/>
  <c r="BH203" s="1"/>
  <c r="BX203" s="1"/>
  <c r="CF203" s="1"/>
  <c r="CO203" s="1"/>
  <c r="U203"/>
  <c r="AS203" s="1"/>
  <c r="BI203" s="1"/>
  <c r="BY203" s="1"/>
  <c r="CG203" s="1"/>
  <c r="CP203" s="1"/>
  <c r="T204"/>
  <c r="AR204" s="1"/>
  <c r="BH204" s="1"/>
  <c r="BX204" s="1"/>
  <c r="CF204" s="1"/>
  <c r="CO204" s="1"/>
  <c r="U204"/>
  <c r="AS204" s="1"/>
  <c r="BI204" s="1"/>
  <c r="BY204" s="1"/>
  <c r="CG204" s="1"/>
  <c r="CP204" s="1"/>
  <c r="T205"/>
  <c r="AR205" s="1"/>
  <c r="BH205" s="1"/>
  <c r="BX205" s="1"/>
  <c r="CF205" s="1"/>
  <c r="CO205" s="1"/>
  <c r="U205"/>
  <c r="AS205" s="1"/>
  <c r="BI205" s="1"/>
  <c r="BY205" s="1"/>
  <c r="CG205" s="1"/>
  <c r="CP205" s="1"/>
  <c r="T206"/>
  <c r="AR206" s="1"/>
  <c r="BH206" s="1"/>
  <c r="BX206" s="1"/>
  <c r="CF206" s="1"/>
  <c r="CO206" s="1"/>
  <c r="U206"/>
  <c r="AS206" s="1"/>
  <c r="BI206" s="1"/>
  <c r="BY206" s="1"/>
  <c r="CG206" s="1"/>
  <c r="CP206" s="1"/>
  <c r="T208"/>
  <c r="AR208" s="1"/>
  <c r="BH208" s="1"/>
  <c r="BX208" s="1"/>
  <c r="CF208" s="1"/>
  <c r="CO208" s="1"/>
  <c r="U208"/>
  <c r="AS208" s="1"/>
  <c r="BI208" s="1"/>
  <c r="BY208" s="1"/>
  <c r="CG208" s="1"/>
  <c r="CP208" s="1"/>
  <c r="T209"/>
  <c r="AR209" s="1"/>
  <c r="BH209" s="1"/>
  <c r="BX209" s="1"/>
  <c r="U209"/>
  <c r="AS209" s="1"/>
  <c r="BI209" s="1"/>
  <c r="BY209" s="1"/>
  <c r="T210"/>
  <c r="AR210" s="1"/>
  <c r="BH210" s="1"/>
  <c r="BX210" s="1"/>
  <c r="CF210" s="1"/>
  <c r="CO210" s="1"/>
  <c r="U210"/>
  <c r="AS210" s="1"/>
  <c r="BI210" s="1"/>
  <c r="BY210" s="1"/>
  <c r="CG210" s="1"/>
  <c r="CP210" s="1"/>
  <c r="T212"/>
  <c r="AR212" s="1"/>
  <c r="BH212" s="1"/>
  <c r="BX212" s="1"/>
  <c r="U212"/>
  <c r="AS212" s="1"/>
  <c r="BI212" s="1"/>
  <c r="BY212" s="1"/>
  <c r="T213"/>
  <c r="AR213" s="1"/>
  <c r="BH213" s="1"/>
  <c r="BX213" s="1"/>
  <c r="CF213" s="1"/>
  <c r="CO213" s="1"/>
  <c r="U213"/>
  <c r="AS213" s="1"/>
  <c r="BI213" s="1"/>
  <c r="BY213" s="1"/>
  <c r="CG213" s="1"/>
  <c r="CP213" s="1"/>
  <c r="T214"/>
  <c r="AR214" s="1"/>
  <c r="BH214" s="1"/>
  <c r="BX214" s="1"/>
  <c r="CF214" s="1"/>
  <c r="CO214" s="1"/>
  <c r="U214"/>
  <c r="AS214" s="1"/>
  <c r="BI214" s="1"/>
  <c r="BY214" s="1"/>
  <c r="CG214" s="1"/>
  <c r="CP214" s="1"/>
  <c r="T216"/>
  <c r="AR216" s="1"/>
  <c r="BH216" s="1"/>
  <c r="BX216" s="1"/>
  <c r="CF216" s="1"/>
  <c r="CO216" s="1"/>
  <c r="U216"/>
  <c r="AS216" s="1"/>
  <c r="BI216" s="1"/>
  <c r="BY216" s="1"/>
  <c r="CG216" s="1"/>
  <c r="CP216" s="1"/>
  <c r="T217"/>
  <c r="AR217" s="1"/>
  <c r="BH217" s="1"/>
  <c r="BX217" s="1"/>
  <c r="U217"/>
  <c r="AS217" s="1"/>
  <c r="BI217" s="1"/>
  <c r="BY217" s="1"/>
  <c r="T218"/>
  <c r="AR218" s="1"/>
  <c r="BH218" s="1"/>
  <c r="BX218" s="1"/>
  <c r="CF218" s="1"/>
  <c r="CO218" s="1"/>
  <c r="U218"/>
  <c r="AS218" s="1"/>
  <c r="BI218" s="1"/>
  <c r="BY218" s="1"/>
  <c r="CG218" s="1"/>
  <c r="CP218" s="1"/>
  <c r="T220"/>
  <c r="AR220" s="1"/>
  <c r="BH220" s="1"/>
  <c r="BX220" s="1"/>
  <c r="U220"/>
  <c r="AS220" s="1"/>
  <c r="BI220" s="1"/>
  <c r="BY220" s="1"/>
  <c r="T221"/>
  <c r="AR221" s="1"/>
  <c r="BH221" s="1"/>
  <c r="BX221" s="1"/>
  <c r="CF221" s="1"/>
  <c r="CO221" s="1"/>
  <c r="U221"/>
  <c r="AS221" s="1"/>
  <c r="BI221" s="1"/>
  <c r="BY221" s="1"/>
  <c r="CG221" s="1"/>
  <c r="CP221" s="1"/>
  <c r="T222"/>
  <c r="AR222" s="1"/>
  <c r="BH222" s="1"/>
  <c r="BX222" s="1"/>
  <c r="CF222" s="1"/>
  <c r="CO222" s="1"/>
  <c r="U222"/>
  <c r="AS222" s="1"/>
  <c r="BI222" s="1"/>
  <c r="BY222" s="1"/>
  <c r="CG222" s="1"/>
  <c r="CP222" s="1"/>
  <c r="T224"/>
  <c r="AR224" s="1"/>
  <c r="BH224" s="1"/>
  <c r="BX224" s="1"/>
  <c r="CF224" s="1"/>
  <c r="U224"/>
  <c r="AS224" s="1"/>
  <c r="BI224" s="1"/>
  <c r="BY224" s="1"/>
  <c r="CG224" s="1"/>
  <c r="T226"/>
  <c r="U226"/>
  <c r="T228"/>
  <c r="AR228" s="1"/>
  <c r="BH228" s="1"/>
  <c r="BX228" s="1"/>
  <c r="U228"/>
  <c r="AS228" s="1"/>
  <c r="BI228" s="1"/>
  <c r="BY228" s="1"/>
  <c r="T229"/>
  <c r="AR229" s="1"/>
  <c r="BH229" s="1"/>
  <c r="BX229" s="1"/>
  <c r="CF229" s="1"/>
  <c r="CO229" s="1"/>
  <c r="U229"/>
  <c r="AS229" s="1"/>
  <c r="BI229" s="1"/>
  <c r="BY229" s="1"/>
  <c r="CG229" s="1"/>
  <c r="CP229" s="1"/>
  <c r="T231"/>
  <c r="AR231" s="1"/>
  <c r="BH231" s="1"/>
  <c r="BX231" s="1"/>
  <c r="CF231" s="1"/>
  <c r="CO231" s="1"/>
  <c r="U231"/>
  <c r="AS231" s="1"/>
  <c r="BI231" s="1"/>
  <c r="BY231" s="1"/>
  <c r="CG231" s="1"/>
  <c r="CP231" s="1"/>
  <c r="T232"/>
  <c r="AR232" s="1"/>
  <c r="BH232" s="1"/>
  <c r="BX232" s="1"/>
  <c r="CF232" s="1"/>
  <c r="CO232" s="1"/>
  <c r="U232"/>
  <c r="AS232" s="1"/>
  <c r="BI232" s="1"/>
  <c r="BY232" s="1"/>
  <c r="CG232" s="1"/>
  <c r="CP232" s="1"/>
  <c r="T233"/>
  <c r="AR233" s="1"/>
  <c r="BH233" s="1"/>
  <c r="BX233" s="1"/>
  <c r="CF233" s="1"/>
  <c r="CO233" s="1"/>
  <c r="U233"/>
  <c r="AS233" s="1"/>
  <c r="BI233" s="1"/>
  <c r="BY233" s="1"/>
  <c r="CG233" s="1"/>
  <c r="CP233" s="1"/>
  <c r="T234"/>
  <c r="AR234" s="1"/>
  <c r="BH234" s="1"/>
  <c r="BX234" s="1"/>
  <c r="CF234" s="1"/>
  <c r="CO234" s="1"/>
  <c r="U234"/>
  <c r="AS234" s="1"/>
  <c r="BI234" s="1"/>
  <c r="BY234" s="1"/>
  <c r="CG234" s="1"/>
  <c r="CP234" s="1"/>
  <c r="T235"/>
  <c r="AR235" s="1"/>
  <c r="BH235" s="1"/>
  <c r="BX235" s="1"/>
  <c r="U235"/>
  <c r="AS235" s="1"/>
  <c r="T236"/>
  <c r="AR236" s="1"/>
  <c r="BH236" s="1"/>
  <c r="BX236" s="1"/>
  <c r="CF236" s="1"/>
  <c r="CO236" s="1"/>
  <c r="U236"/>
  <c r="AS236" s="1"/>
  <c r="BI236" s="1"/>
  <c r="BY236" s="1"/>
  <c r="CG236" s="1"/>
  <c r="CP236" s="1"/>
  <c r="U238"/>
  <c r="AS238" s="1"/>
  <c r="BI238" s="1"/>
  <c r="BY238" s="1"/>
  <c r="T239"/>
  <c r="AR239" s="1"/>
  <c r="BH239" s="1"/>
  <c r="BX239" s="1"/>
  <c r="CF239" s="1"/>
  <c r="CO239" s="1"/>
  <c r="U239"/>
  <c r="AS239" s="1"/>
  <c r="BI239" s="1"/>
  <c r="BY239" s="1"/>
  <c r="CG239" s="1"/>
  <c r="CP239" s="1"/>
  <c r="T241"/>
  <c r="AR241" s="1"/>
  <c r="BH241" s="1"/>
  <c r="BX241" s="1"/>
  <c r="U241"/>
  <c r="AS241" s="1"/>
  <c r="BI241" s="1"/>
  <c r="BY241" s="1"/>
  <c r="T243"/>
  <c r="AR243" s="1"/>
  <c r="BH243" s="1"/>
  <c r="U243"/>
  <c r="AS243" s="1"/>
  <c r="BI243" s="1"/>
  <c r="T244"/>
  <c r="AR244" s="1"/>
  <c r="BH244" s="1"/>
  <c r="BX244" s="1"/>
  <c r="CF244" s="1"/>
  <c r="CO244" s="1"/>
  <c r="T245"/>
  <c r="AR245" s="1"/>
  <c r="BH245" s="1"/>
  <c r="BX245" s="1"/>
  <c r="CF245" s="1"/>
  <c r="CO245" s="1"/>
  <c r="U245"/>
  <c r="AS245" s="1"/>
  <c r="BI245" s="1"/>
  <c r="BY245" s="1"/>
  <c r="CG245" s="1"/>
  <c r="CP245" s="1"/>
  <c r="T246"/>
  <c r="AR246" s="1"/>
  <c r="BH246" s="1"/>
  <c r="BX246" s="1"/>
  <c r="CF246" s="1"/>
  <c r="CO246" s="1"/>
  <c r="U246"/>
  <c r="AS246" s="1"/>
  <c r="BI246" s="1"/>
  <c r="BY246" s="1"/>
  <c r="CG246" s="1"/>
  <c r="CP246" s="1"/>
  <c r="T247"/>
  <c r="AR247" s="1"/>
  <c r="BH247" s="1"/>
  <c r="BX247" s="1"/>
  <c r="CF247" s="1"/>
  <c r="CO247" s="1"/>
  <c r="U247"/>
  <c r="AS247" s="1"/>
  <c r="BI247" s="1"/>
  <c r="BY247" s="1"/>
  <c r="CG247" s="1"/>
  <c r="CP247" s="1"/>
  <c r="T248"/>
  <c r="AR248" s="1"/>
  <c r="BH248" s="1"/>
  <c r="BX248" s="1"/>
  <c r="CF248" s="1"/>
  <c r="CO248" s="1"/>
  <c r="U248"/>
  <c r="AS248" s="1"/>
  <c r="BI248" s="1"/>
  <c r="BY248" s="1"/>
  <c r="CG248" s="1"/>
  <c r="CP248" s="1"/>
  <c r="T249"/>
  <c r="AR249" s="1"/>
  <c r="BH249" s="1"/>
  <c r="BX249" s="1"/>
  <c r="CF249" s="1"/>
  <c r="CO249" s="1"/>
  <c r="U249"/>
  <c r="AS249" s="1"/>
  <c r="BI249" s="1"/>
  <c r="BY249" s="1"/>
  <c r="CG249" s="1"/>
  <c r="CP249" s="1"/>
  <c r="T251"/>
  <c r="AR251" s="1"/>
  <c r="BH251" s="1"/>
  <c r="U251"/>
  <c r="AS251" s="1"/>
  <c r="BI251" s="1"/>
  <c r="T252"/>
  <c r="AR252" s="1"/>
  <c r="BH252" s="1"/>
  <c r="BX252" s="1"/>
  <c r="CF252" s="1"/>
  <c r="CO252" s="1"/>
  <c r="U252"/>
  <c r="AS252" s="1"/>
  <c r="BI252" s="1"/>
  <c r="BY252" s="1"/>
  <c r="CG252" s="1"/>
  <c r="CP252" s="1"/>
  <c r="T253"/>
  <c r="AR253" s="1"/>
  <c r="BH253" s="1"/>
  <c r="BX253" s="1"/>
  <c r="CF253" s="1"/>
  <c r="CO253" s="1"/>
  <c r="T254"/>
  <c r="AR254" s="1"/>
  <c r="BH254" s="1"/>
  <c r="BX254" s="1"/>
  <c r="CF254" s="1"/>
  <c r="CO254" s="1"/>
  <c r="U254"/>
  <c r="AS254" s="1"/>
  <c r="BI254" s="1"/>
  <c r="BY254" s="1"/>
  <c r="CG254" s="1"/>
  <c r="CP254" s="1"/>
  <c r="T256"/>
  <c r="AR256" s="1"/>
  <c r="U256"/>
  <c r="AS256" s="1"/>
  <c r="BI256" s="1"/>
  <c r="T257"/>
  <c r="AR257" s="1"/>
  <c r="BH257" s="1"/>
  <c r="BX257" s="1"/>
  <c r="CF257" s="1"/>
  <c r="CO257" s="1"/>
  <c r="U257"/>
  <c r="AS257" s="1"/>
  <c r="BI257" s="1"/>
  <c r="BY257" s="1"/>
  <c r="CG257" s="1"/>
  <c r="CP257" s="1"/>
  <c r="T259"/>
  <c r="AR259" s="1"/>
  <c r="BH259" s="1"/>
  <c r="U259"/>
  <c r="AS259" s="1"/>
  <c r="BI259" s="1"/>
  <c r="T260"/>
  <c r="AR260" s="1"/>
  <c r="BH260" s="1"/>
  <c r="BX260" s="1"/>
  <c r="CF260" s="1"/>
  <c r="CO260" s="1"/>
  <c r="U260"/>
  <c r="AS260" s="1"/>
  <c r="BI260" s="1"/>
  <c r="BY260" s="1"/>
  <c r="CG260" s="1"/>
  <c r="CP260" s="1"/>
  <c r="T261"/>
  <c r="AR261" s="1"/>
  <c r="BH261" s="1"/>
  <c r="BX261" s="1"/>
  <c r="CF261" s="1"/>
  <c r="CO261" s="1"/>
  <c r="U261"/>
  <c r="AS261" s="1"/>
  <c r="BI261" s="1"/>
  <c r="BY261" s="1"/>
  <c r="CG261" s="1"/>
  <c r="CP261" s="1"/>
  <c r="U263"/>
  <c r="AS263" s="1"/>
  <c r="BI263" s="1"/>
  <c r="BY263" s="1"/>
  <c r="T265"/>
  <c r="AR265" s="1"/>
  <c r="BH265" s="1"/>
  <c r="BX265" s="1"/>
  <c r="U265"/>
  <c r="AS265" s="1"/>
  <c r="T266"/>
  <c r="AR266" s="1"/>
  <c r="BH266" s="1"/>
  <c r="BX266" s="1"/>
  <c r="CF266" s="1"/>
  <c r="CO266" s="1"/>
  <c r="U266"/>
  <c r="AS266" s="1"/>
  <c r="BI266" s="1"/>
  <c r="BY266" s="1"/>
  <c r="CG266" s="1"/>
  <c r="CP266" s="1"/>
  <c r="T268"/>
  <c r="AR268" s="1"/>
  <c r="BH268" s="1"/>
  <c r="BX268" s="1"/>
  <c r="U268"/>
  <c r="AS268" s="1"/>
  <c r="BI268" s="1"/>
  <c r="BY268" s="1"/>
  <c r="T269"/>
  <c r="AR269" s="1"/>
  <c r="BH269" s="1"/>
  <c r="BX269" s="1"/>
  <c r="U269"/>
  <c r="AS269" s="1"/>
  <c r="BI269" s="1"/>
  <c r="BY269" s="1"/>
  <c r="T270"/>
  <c r="AR270" s="1"/>
  <c r="BH270" s="1"/>
  <c r="BX270" s="1"/>
  <c r="CF270" s="1"/>
  <c r="CO270" s="1"/>
  <c r="U270"/>
  <c r="AS270" s="1"/>
  <c r="BI270" s="1"/>
  <c r="BY270" s="1"/>
  <c r="CG270" s="1"/>
  <c r="CP270" s="1"/>
  <c r="T272"/>
  <c r="AR272" s="1"/>
  <c r="BH272" s="1"/>
  <c r="BX272" s="1"/>
  <c r="CF272" s="1"/>
  <c r="CO272" s="1"/>
  <c r="U272"/>
  <c r="AS272" s="1"/>
  <c r="BI272" s="1"/>
  <c r="BY272" s="1"/>
  <c r="CG272" s="1"/>
  <c r="CP272" s="1"/>
  <c r="T274"/>
  <c r="U274"/>
  <c r="T276"/>
  <c r="AJ276" s="1"/>
  <c r="U276"/>
  <c r="AK276" s="1"/>
  <c r="T277"/>
  <c r="AJ277" s="1"/>
  <c r="AR277" s="1"/>
  <c r="BH277" s="1"/>
  <c r="BX277" s="1"/>
  <c r="CF277" s="1"/>
  <c r="CO277" s="1"/>
  <c r="U277"/>
  <c r="AK277" s="1"/>
  <c r="AS277" s="1"/>
  <c r="BI277" s="1"/>
  <c r="BY277" s="1"/>
  <c r="CG277" s="1"/>
  <c r="CP277" s="1"/>
  <c r="T278"/>
  <c r="AJ278" s="1"/>
  <c r="AR278" s="1"/>
  <c r="BH278" s="1"/>
  <c r="BX278" s="1"/>
  <c r="CF278" s="1"/>
  <c r="CO278" s="1"/>
  <c r="U278"/>
  <c r="AK278" s="1"/>
  <c r="AS278" s="1"/>
  <c r="BI278" s="1"/>
  <c r="BY278" s="1"/>
  <c r="CG278" s="1"/>
  <c r="CP278" s="1"/>
  <c r="T279"/>
  <c r="AJ279" s="1"/>
  <c r="AR279" s="1"/>
  <c r="BH279" s="1"/>
  <c r="BX279" s="1"/>
  <c r="CF279" s="1"/>
  <c r="CO279" s="1"/>
  <c r="U279"/>
  <c r="AK279" s="1"/>
  <c r="AS279" s="1"/>
  <c r="BI279" s="1"/>
  <c r="BY279" s="1"/>
  <c r="CG279" s="1"/>
  <c r="CP279" s="1"/>
  <c r="T280"/>
  <c r="AJ280" s="1"/>
  <c r="AR280" s="1"/>
  <c r="BH280" s="1"/>
  <c r="BX280" s="1"/>
  <c r="CF280" s="1"/>
  <c r="CO280" s="1"/>
  <c r="U280"/>
  <c r="AK280" s="1"/>
  <c r="AS280" s="1"/>
  <c r="BI280" s="1"/>
  <c r="BY280" s="1"/>
  <c r="CG280" s="1"/>
  <c r="CP280" s="1"/>
  <c r="T281"/>
  <c r="AJ281" s="1"/>
  <c r="AR281" s="1"/>
  <c r="BH281" s="1"/>
  <c r="BX281" s="1"/>
  <c r="CF281" s="1"/>
  <c r="CO281" s="1"/>
  <c r="U281"/>
  <c r="AK281" s="1"/>
  <c r="AS281" s="1"/>
  <c r="BI281" s="1"/>
  <c r="BY281" s="1"/>
  <c r="CG281" s="1"/>
  <c r="CP281" s="1"/>
  <c r="T282"/>
  <c r="AJ282" s="1"/>
  <c r="AR282" s="1"/>
  <c r="BH282" s="1"/>
  <c r="BX282" s="1"/>
  <c r="CF282" s="1"/>
  <c r="CO282" s="1"/>
  <c r="U282"/>
  <c r="AK282" s="1"/>
  <c r="AS282" s="1"/>
  <c r="BI282" s="1"/>
  <c r="BY282" s="1"/>
  <c r="CG282" s="1"/>
  <c r="CP282" s="1"/>
  <c r="T283"/>
  <c r="AJ283" s="1"/>
  <c r="AR283" s="1"/>
  <c r="BH283" s="1"/>
  <c r="BX283" s="1"/>
  <c r="CF283" s="1"/>
  <c r="CO283" s="1"/>
  <c r="U283"/>
  <c r="AK283" s="1"/>
  <c r="AS283" s="1"/>
  <c r="BI283" s="1"/>
  <c r="BY283" s="1"/>
  <c r="CG283" s="1"/>
  <c r="CP283" s="1"/>
  <c r="T284"/>
  <c r="AJ284" s="1"/>
  <c r="AR284" s="1"/>
  <c r="BH284" s="1"/>
  <c r="BX284" s="1"/>
  <c r="CF284" s="1"/>
  <c r="CO284" s="1"/>
  <c r="U284"/>
  <c r="AK284" s="1"/>
  <c r="AS284" s="1"/>
  <c r="BI284" s="1"/>
  <c r="BY284" s="1"/>
  <c r="CG284" s="1"/>
  <c r="CP284" s="1"/>
  <c r="T285"/>
  <c r="AJ285" s="1"/>
  <c r="AR285" s="1"/>
  <c r="BH285" s="1"/>
  <c r="BX285" s="1"/>
  <c r="CF285" s="1"/>
  <c r="CO285" s="1"/>
  <c r="U285"/>
  <c r="AK285" s="1"/>
  <c r="AS285" s="1"/>
  <c r="BI285" s="1"/>
  <c r="BY285" s="1"/>
  <c r="CG285" s="1"/>
  <c r="CP285" s="1"/>
  <c r="T286"/>
  <c r="AJ286" s="1"/>
  <c r="AR286" s="1"/>
  <c r="BH286" s="1"/>
  <c r="BX286" s="1"/>
  <c r="CF286" s="1"/>
  <c r="CO286" s="1"/>
  <c r="U286"/>
  <c r="AK286" s="1"/>
  <c r="AS286" s="1"/>
  <c r="BI286" s="1"/>
  <c r="BY286" s="1"/>
  <c r="CG286" s="1"/>
  <c r="CP286" s="1"/>
  <c r="T287"/>
  <c r="AJ287" s="1"/>
  <c r="AR287" s="1"/>
  <c r="BH287" s="1"/>
  <c r="BX287" s="1"/>
  <c r="CF287" s="1"/>
  <c r="CO287" s="1"/>
  <c r="U287"/>
  <c r="AK287" s="1"/>
  <c r="AS287" s="1"/>
  <c r="BI287" s="1"/>
  <c r="BY287" s="1"/>
  <c r="CG287" s="1"/>
  <c r="CP287" s="1"/>
  <c r="T288"/>
  <c r="AJ288" s="1"/>
  <c r="AR288" s="1"/>
  <c r="BH288" s="1"/>
  <c r="T289"/>
  <c r="AJ289" s="1"/>
  <c r="AR289" s="1"/>
  <c r="BH289" s="1"/>
  <c r="BX289" s="1"/>
  <c r="CF289" s="1"/>
  <c r="CO289" s="1"/>
  <c r="T290"/>
  <c r="AJ290" s="1"/>
  <c r="AR290" s="1"/>
  <c r="BH290" s="1"/>
  <c r="BX290" s="1"/>
  <c r="CF290" s="1"/>
  <c r="CO290" s="1"/>
  <c r="U290"/>
  <c r="AK290" s="1"/>
  <c r="AS290" s="1"/>
  <c r="BI290" s="1"/>
  <c r="BY290" s="1"/>
  <c r="CG290" s="1"/>
  <c r="CP290" s="1"/>
  <c r="T291"/>
  <c r="AJ291" s="1"/>
  <c r="AR291" s="1"/>
  <c r="BH291" s="1"/>
  <c r="BX291" s="1"/>
  <c r="CF291" s="1"/>
  <c r="CO291" s="1"/>
  <c r="U291"/>
  <c r="AK291" s="1"/>
  <c r="AS291" s="1"/>
  <c r="BI291" s="1"/>
  <c r="BY291" s="1"/>
  <c r="CG291" s="1"/>
  <c r="CP291" s="1"/>
  <c r="T292"/>
  <c r="AJ292" s="1"/>
  <c r="AR292" s="1"/>
  <c r="BH292" s="1"/>
  <c r="BX292" s="1"/>
  <c r="CF292" s="1"/>
  <c r="CO292" s="1"/>
  <c r="U292"/>
  <c r="AK292" s="1"/>
  <c r="AS292" s="1"/>
  <c r="BI292" s="1"/>
  <c r="BY292" s="1"/>
  <c r="CG292" s="1"/>
  <c r="CP292" s="1"/>
  <c r="T293"/>
  <c r="AJ293" s="1"/>
  <c r="AR293" s="1"/>
  <c r="BH293" s="1"/>
  <c r="BX293" s="1"/>
  <c r="CF293" s="1"/>
  <c r="CO293" s="1"/>
  <c r="T295"/>
  <c r="AJ295" s="1"/>
  <c r="AR295" s="1"/>
  <c r="BH295" s="1"/>
  <c r="BX295" s="1"/>
  <c r="CF295" s="1"/>
  <c r="CO295" s="1"/>
  <c r="T297"/>
  <c r="U297"/>
  <c r="U8"/>
  <c r="AK8" s="1"/>
  <c r="T8"/>
  <c r="X9"/>
  <c r="AV9" s="1"/>
  <c r="BL9" s="1"/>
  <c r="CB9" s="1"/>
  <c r="CJ9" s="1"/>
  <c r="CS9" s="1"/>
  <c r="Y9"/>
  <c r="AW9" s="1"/>
  <c r="BM9" s="1"/>
  <c r="CC9" s="1"/>
  <c r="CK9" s="1"/>
  <c r="CT9" s="1"/>
  <c r="X11"/>
  <c r="AV11" s="1"/>
  <c r="BL11" s="1"/>
  <c r="CB11" s="1"/>
  <c r="Y11"/>
  <c r="AW11" s="1"/>
  <c r="BM11" s="1"/>
  <c r="CC11" s="1"/>
  <c r="X12"/>
  <c r="AV12" s="1"/>
  <c r="BL12" s="1"/>
  <c r="CB12" s="1"/>
  <c r="CJ12" s="1"/>
  <c r="CS12" s="1"/>
  <c r="Y12"/>
  <c r="AW12" s="1"/>
  <c r="BM12" s="1"/>
  <c r="CC12" s="1"/>
  <c r="CK12" s="1"/>
  <c r="CT12" s="1"/>
  <c r="X14"/>
  <c r="AV14" s="1"/>
  <c r="Y14"/>
  <c r="AW14" s="1"/>
  <c r="BM14" s="1"/>
  <c r="CC14" s="1"/>
  <c r="X15"/>
  <c r="AV15" s="1"/>
  <c r="BL15" s="1"/>
  <c r="CB15" s="1"/>
  <c r="CJ15" s="1"/>
  <c r="CS15" s="1"/>
  <c r="Y15"/>
  <c r="AW15" s="1"/>
  <c r="BM15" s="1"/>
  <c r="CC15" s="1"/>
  <c r="CK15" s="1"/>
  <c r="CT15" s="1"/>
  <c r="X17"/>
  <c r="AV17" s="1"/>
  <c r="Y17"/>
  <c r="AW17" s="1"/>
  <c r="BM17" s="1"/>
  <c r="X18"/>
  <c r="AV18" s="1"/>
  <c r="BL18" s="1"/>
  <c r="CB18" s="1"/>
  <c r="CJ18" s="1"/>
  <c r="CS18" s="1"/>
  <c r="Y18"/>
  <c r="AW18" s="1"/>
  <c r="BM18" s="1"/>
  <c r="CC18" s="1"/>
  <c r="CK18" s="1"/>
  <c r="CT18" s="1"/>
  <c r="X20"/>
  <c r="AV20" s="1"/>
  <c r="BL20" s="1"/>
  <c r="CB20" s="1"/>
  <c r="Y20"/>
  <c r="AW20" s="1"/>
  <c r="BM20" s="1"/>
  <c r="CC20" s="1"/>
  <c r="X21"/>
  <c r="AV21" s="1"/>
  <c r="BL21" s="1"/>
  <c r="CB21" s="1"/>
  <c r="CJ21" s="1"/>
  <c r="CS21" s="1"/>
  <c r="Y21"/>
  <c r="AW21" s="1"/>
  <c r="BM21" s="1"/>
  <c r="CC21" s="1"/>
  <c r="CK21" s="1"/>
  <c r="CT21" s="1"/>
  <c r="X22"/>
  <c r="AV22" s="1"/>
  <c r="BL22" s="1"/>
  <c r="CB22" s="1"/>
  <c r="CJ22" s="1"/>
  <c r="CS22" s="1"/>
  <c r="Y22"/>
  <c r="AW22" s="1"/>
  <c r="BM22" s="1"/>
  <c r="CC22" s="1"/>
  <c r="CK22" s="1"/>
  <c r="CT22" s="1"/>
  <c r="X23"/>
  <c r="AV23" s="1"/>
  <c r="BL23" s="1"/>
  <c r="CB23" s="1"/>
  <c r="CJ23" s="1"/>
  <c r="CS23" s="1"/>
  <c r="Y23"/>
  <c r="AW23" s="1"/>
  <c r="BM23" s="1"/>
  <c r="CC23" s="1"/>
  <c r="CK23" s="1"/>
  <c r="CT23" s="1"/>
  <c r="X24"/>
  <c r="AV24" s="1"/>
  <c r="BL24" s="1"/>
  <c r="CB24" s="1"/>
  <c r="CJ24" s="1"/>
  <c r="CS24" s="1"/>
  <c r="Y24"/>
  <c r="AW24" s="1"/>
  <c r="BM24" s="1"/>
  <c r="CC24" s="1"/>
  <c r="CK24" s="1"/>
  <c r="CT24" s="1"/>
  <c r="X25"/>
  <c r="AV25" s="1"/>
  <c r="BL25" s="1"/>
  <c r="CB25" s="1"/>
  <c r="CJ25" s="1"/>
  <c r="CS25" s="1"/>
  <c r="Y25"/>
  <c r="AW25" s="1"/>
  <c r="BM25" s="1"/>
  <c r="CC25" s="1"/>
  <c r="CK25" s="1"/>
  <c r="CT25" s="1"/>
  <c r="X26"/>
  <c r="AV26" s="1"/>
  <c r="BL26" s="1"/>
  <c r="CB26" s="1"/>
  <c r="CJ26" s="1"/>
  <c r="CS26" s="1"/>
  <c r="Y26"/>
  <c r="AW26" s="1"/>
  <c r="BM26" s="1"/>
  <c r="CC26" s="1"/>
  <c r="CK26" s="1"/>
  <c r="CT26" s="1"/>
  <c r="X28"/>
  <c r="AV28" s="1"/>
  <c r="BL28" s="1"/>
  <c r="CB28" s="1"/>
  <c r="CJ28" s="1"/>
  <c r="CS28" s="1"/>
  <c r="Y28"/>
  <c r="AW28" s="1"/>
  <c r="BM28" s="1"/>
  <c r="CC28" s="1"/>
  <c r="CK28" s="1"/>
  <c r="CT28" s="1"/>
  <c r="X29"/>
  <c r="AV29" s="1"/>
  <c r="Y29"/>
  <c r="AW29" s="1"/>
  <c r="BM29" s="1"/>
  <c r="X30"/>
  <c r="AV30" s="1"/>
  <c r="BL30" s="1"/>
  <c r="CB30" s="1"/>
  <c r="CJ30" s="1"/>
  <c r="CS30" s="1"/>
  <c r="Y30"/>
  <c r="AW30" s="1"/>
  <c r="BM30" s="1"/>
  <c r="CC30" s="1"/>
  <c r="CK30" s="1"/>
  <c r="CT30" s="1"/>
  <c r="X32"/>
  <c r="AV32" s="1"/>
  <c r="BL32" s="1"/>
  <c r="CB32" s="1"/>
  <c r="Y32"/>
  <c r="AW32" s="1"/>
  <c r="BM32" s="1"/>
  <c r="CC32" s="1"/>
  <c r="X33"/>
  <c r="AV33" s="1"/>
  <c r="BL33" s="1"/>
  <c r="CB33" s="1"/>
  <c r="CJ33" s="1"/>
  <c r="CS33" s="1"/>
  <c r="Y33"/>
  <c r="AW33" s="1"/>
  <c r="BM33" s="1"/>
  <c r="CC33" s="1"/>
  <c r="CK33" s="1"/>
  <c r="CT33" s="1"/>
  <c r="X34"/>
  <c r="AV34" s="1"/>
  <c r="BL34" s="1"/>
  <c r="CB34" s="1"/>
  <c r="CJ34" s="1"/>
  <c r="CS34" s="1"/>
  <c r="Y34"/>
  <c r="AW34" s="1"/>
  <c r="BM34" s="1"/>
  <c r="CC34" s="1"/>
  <c r="CK34" s="1"/>
  <c r="CT34" s="1"/>
  <c r="X36"/>
  <c r="AV36" s="1"/>
  <c r="BL36" s="1"/>
  <c r="CB36" s="1"/>
  <c r="Y36"/>
  <c r="AW36" s="1"/>
  <c r="BM36" s="1"/>
  <c r="CC36" s="1"/>
  <c r="X37"/>
  <c r="AV37" s="1"/>
  <c r="BL37" s="1"/>
  <c r="CB37" s="1"/>
  <c r="CJ37" s="1"/>
  <c r="CS37" s="1"/>
  <c r="Y37"/>
  <c r="AW37" s="1"/>
  <c r="BM37" s="1"/>
  <c r="CC37" s="1"/>
  <c r="CK37" s="1"/>
  <c r="CT37" s="1"/>
  <c r="X39"/>
  <c r="AV39" s="1"/>
  <c r="BL39" s="1"/>
  <c r="Y39"/>
  <c r="AW39" s="1"/>
  <c r="BM39" s="1"/>
  <c r="X40"/>
  <c r="AV40" s="1"/>
  <c r="BL40" s="1"/>
  <c r="CB40" s="1"/>
  <c r="CJ40" s="1"/>
  <c r="CS40" s="1"/>
  <c r="Y40"/>
  <c r="AW40" s="1"/>
  <c r="BM40" s="1"/>
  <c r="CC40" s="1"/>
  <c r="CK40" s="1"/>
  <c r="CT40" s="1"/>
  <c r="X42"/>
  <c r="AV42" s="1"/>
  <c r="BL42" s="1"/>
  <c r="CB42" s="1"/>
  <c r="Y42"/>
  <c r="AW42" s="1"/>
  <c r="BM42" s="1"/>
  <c r="CC42" s="1"/>
  <c r="X43"/>
  <c r="AV43" s="1"/>
  <c r="BL43" s="1"/>
  <c r="CB43" s="1"/>
  <c r="CJ43" s="1"/>
  <c r="CS43" s="1"/>
  <c r="Y43"/>
  <c r="AW43" s="1"/>
  <c r="BM43" s="1"/>
  <c r="CC43" s="1"/>
  <c r="CK43" s="1"/>
  <c r="CT43" s="1"/>
  <c r="X44"/>
  <c r="AV44" s="1"/>
  <c r="BL44" s="1"/>
  <c r="CB44" s="1"/>
  <c r="CJ44" s="1"/>
  <c r="CS44" s="1"/>
  <c r="Y44"/>
  <c r="AW44" s="1"/>
  <c r="BM44" s="1"/>
  <c r="CC44" s="1"/>
  <c r="CK44" s="1"/>
  <c r="CT44" s="1"/>
  <c r="X46"/>
  <c r="AV46" s="1"/>
  <c r="BL46" s="1"/>
  <c r="CB46" s="1"/>
  <c r="CJ46" s="1"/>
  <c r="CS46" s="1"/>
  <c r="Y46"/>
  <c r="AW46" s="1"/>
  <c r="BM46" s="1"/>
  <c r="CC46" s="1"/>
  <c r="CK46" s="1"/>
  <c r="CT46" s="1"/>
  <c r="X47"/>
  <c r="AV47" s="1"/>
  <c r="BL47" s="1"/>
  <c r="CB47" s="1"/>
  <c r="CJ47" s="1"/>
  <c r="CS47" s="1"/>
  <c r="Y47"/>
  <c r="AW47" s="1"/>
  <c r="BM47" s="1"/>
  <c r="CC47" s="1"/>
  <c r="CK47" s="1"/>
  <c r="CT47" s="1"/>
  <c r="X48"/>
  <c r="AV48" s="1"/>
  <c r="BL48" s="1"/>
  <c r="CB48" s="1"/>
  <c r="CJ48" s="1"/>
  <c r="CS48" s="1"/>
  <c r="Y48"/>
  <c r="AW48" s="1"/>
  <c r="BM48" s="1"/>
  <c r="CC48" s="1"/>
  <c r="CK48" s="1"/>
  <c r="CT48" s="1"/>
  <c r="X49"/>
  <c r="AV49" s="1"/>
  <c r="BL49" s="1"/>
  <c r="CB49" s="1"/>
  <c r="CJ49" s="1"/>
  <c r="CS49" s="1"/>
  <c r="Y49"/>
  <c r="AW49" s="1"/>
  <c r="BM49" s="1"/>
  <c r="CC49" s="1"/>
  <c r="CK49" s="1"/>
  <c r="CT49" s="1"/>
  <c r="X50"/>
  <c r="AV50" s="1"/>
  <c r="Y50"/>
  <c r="AW50" s="1"/>
  <c r="BM50" s="1"/>
  <c r="CC50" s="1"/>
  <c r="X52"/>
  <c r="AV52" s="1"/>
  <c r="BL52" s="1"/>
  <c r="CB52" s="1"/>
  <c r="Y52"/>
  <c r="AW52" s="1"/>
  <c r="X53"/>
  <c r="AV53" s="1"/>
  <c r="BL53" s="1"/>
  <c r="CB53" s="1"/>
  <c r="CJ53" s="1"/>
  <c r="CS53" s="1"/>
  <c r="Y53"/>
  <c r="AW53" s="1"/>
  <c r="BM53" s="1"/>
  <c r="CC53" s="1"/>
  <c r="CK53" s="1"/>
  <c r="CT53" s="1"/>
  <c r="X55"/>
  <c r="Y55"/>
  <c r="X56"/>
  <c r="AV56" s="1"/>
  <c r="BL56" s="1"/>
  <c r="CB56" s="1"/>
  <c r="CJ56" s="1"/>
  <c r="CS56" s="1"/>
  <c r="Y56"/>
  <c r="AW56" s="1"/>
  <c r="BM56" s="1"/>
  <c r="CC56" s="1"/>
  <c r="CK56" s="1"/>
  <c r="CT56" s="1"/>
  <c r="X57"/>
  <c r="AV57" s="1"/>
  <c r="BL57" s="1"/>
  <c r="CB57" s="1"/>
  <c r="CJ57" s="1"/>
  <c r="CS57" s="1"/>
  <c r="Y57"/>
  <c r="AW57" s="1"/>
  <c r="BM57" s="1"/>
  <c r="CC57" s="1"/>
  <c r="CK57" s="1"/>
  <c r="CT57" s="1"/>
  <c r="X59"/>
  <c r="AV59" s="1"/>
  <c r="Y59"/>
  <c r="AW59" s="1"/>
  <c r="BM59" s="1"/>
  <c r="X60"/>
  <c r="AV60" s="1"/>
  <c r="BL60" s="1"/>
  <c r="CB60" s="1"/>
  <c r="CJ60" s="1"/>
  <c r="CS60" s="1"/>
  <c r="Y60"/>
  <c r="AW60" s="1"/>
  <c r="BM60" s="1"/>
  <c r="CC60" s="1"/>
  <c r="CK60" s="1"/>
  <c r="CT60" s="1"/>
  <c r="X62"/>
  <c r="AV62" s="1"/>
  <c r="Y62"/>
  <c r="AW62" s="1"/>
  <c r="BM62" s="1"/>
  <c r="X63"/>
  <c r="AV63" s="1"/>
  <c r="BL63" s="1"/>
  <c r="CB63" s="1"/>
  <c r="CJ63" s="1"/>
  <c r="CS63" s="1"/>
  <c r="Y63"/>
  <c r="AW63" s="1"/>
  <c r="BM63" s="1"/>
  <c r="CC63" s="1"/>
  <c r="CK63" s="1"/>
  <c r="CT63" s="1"/>
  <c r="X65"/>
  <c r="AV65" s="1"/>
  <c r="Y65"/>
  <c r="AW65" s="1"/>
  <c r="BM65" s="1"/>
  <c r="X66"/>
  <c r="AV66" s="1"/>
  <c r="BL66" s="1"/>
  <c r="CB66" s="1"/>
  <c r="CJ66" s="1"/>
  <c r="CS66" s="1"/>
  <c r="Y66"/>
  <c r="AW66" s="1"/>
  <c r="BM66" s="1"/>
  <c r="CC66" s="1"/>
  <c r="CK66" s="1"/>
  <c r="CT66" s="1"/>
  <c r="X68"/>
  <c r="AV68" s="1"/>
  <c r="Y68"/>
  <c r="AW68" s="1"/>
  <c r="BM68" s="1"/>
  <c r="CC68" s="1"/>
  <c r="X69"/>
  <c r="AV69" s="1"/>
  <c r="BL69" s="1"/>
  <c r="CB69" s="1"/>
  <c r="CJ69" s="1"/>
  <c r="CS69" s="1"/>
  <c r="Y69"/>
  <c r="AW69" s="1"/>
  <c r="BM69" s="1"/>
  <c r="CC69" s="1"/>
  <c r="CK69" s="1"/>
  <c r="CT69" s="1"/>
  <c r="X71"/>
  <c r="AV71" s="1"/>
  <c r="Y71"/>
  <c r="AW71" s="1"/>
  <c r="BM71" s="1"/>
  <c r="X72"/>
  <c r="AV72" s="1"/>
  <c r="BL72" s="1"/>
  <c r="CB72" s="1"/>
  <c r="CJ72" s="1"/>
  <c r="CS72" s="1"/>
  <c r="Y72"/>
  <c r="AW72" s="1"/>
  <c r="BM72" s="1"/>
  <c r="CC72" s="1"/>
  <c r="CK72" s="1"/>
  <c r="CT72" s="1"/>
  <c r="X74"/>
  <c r="Y74"/>
  <c r="X75"/>
  <c r="AV75" s="1"/>
  <c r="BL75" s="1"/>
  <c r="CB75" s="1"/>
  <c r="CJ75" s="1"/>
  <c r="CS75" s="1"/>
  <c r="Y75"/>
  <c r="AW75" s="1"/>
  <c r="BM75" s="1"/>
  <c r="CC75" s="1"/>
  <c r="CK75" s="1"/>
  <c r="CT75" s="1"/>
  <c r="X76"/>
  <c r="AV76" s="1"/>
  <c r="BL76" s="1"/>
  <c r="CB76" s="1"/>
  <c r="CJ76" s="1"/>
  <c r="CS76" s="1"/>
  <c r="Y76"/>
  <c r="AW76" s="1"/>
  <c r="BM76" s="1"/>
  <c r="CC76" s="1"/>
  <c r="CK76" s="1"/>
  <c r="CT76" s="1"/>
  <c r="X78"/>
  <c r="AV78" s="1"/>
  <c r="BL78" s="1"/>
  <c r="CB78" s="1"/>
  <c r="Y78"/>
  <c r="AW78" s="1"/>
  <c r="BM78" s="1"/>
  <c r="CC78" s="1"/>
  <c r="X79"/>
  <c r="AV79" s="1"/>
  <c r="BL79" s="1"/>
  <c r="CB79" s="1"/>
  <c r="CJ79" s="1"/>
  <c r="CS79" s="1"/>
  <c r="Y79"/>
  <c r="AW79" s="1"/>
  <c r="BM79" s="1"/>
  <c r="CC79" s="1"/>
  <c r="CK79" s="1"/>
  <c r="CT79" s="1"/>
  <c r="X80"/>
  <c r="AV80" s="1"/>
  <c r="BL80" s="1"/>
  <c r="CB80" s="1"/>
  <c r="CJ80" s="1"/>
  <c r="CS80" s="1"/>
  <c r="Y80"/>
  <c r="AW80" s="1"/>
  <c r="BM80" s="1"/>
  <c r="CC80" s="1"/>
  <c r="CK80" s="1"/>
  <c r="CT80" s="1"/>
  <c r="X82"/>
  <c r="Y82"/>
  <c r="X83"/>
  <c r="AV83" s="1"/>
  <c r="BL83" s="1"/>
  <c r="CB83" s="1"/>
  <c r="CJ83" s="1"/>
  <c r="CS83" s="1"/>
  <c r="Y83"/>
  <c r="AW83" s="1"/>
  <c r="BM83" s="1"/>
  <c r="CC83" s="1"/>
  <c r="CK83" s="1"/>
  <c r="CT83" s="1"/>
  <c r="X85"/>
  <c r="Y85"/>
  <c r="X86"/>
  <c r="AV86" s="1"/>
  <c r="BL86" s="1"/>
  <c r="CB86" s="1"/>
  <c r="CJ86" s="1"/>
  <c r="CS86" s="1"/>
  <c r="Y86"/>
  <c r="AW86" s="1"/>
  <c r="BM86" s="1"/>
  <c r="CC86" s="1"/>
  <c r="CK86" s="1"/>
  <c r="CT86" s="1"/>
  <c r="X88"/>
  <c r="AV88" s="1"/>
  <c r="BL88" s="1"/>
  <c r="CB88" s="1"/>
  <c r="CJ88" s="1"/>
  <c r="CS88" s="1"/>
  <c r="Y88"/>
  <c r="AW88" s="1"/>
  <c r="BM88" s="1"/>
  <c r="CC88" s="1"/>
  <c r="CK88" s="1"/>
  <c r="CT88" s="1"/>
  <c r="Y89"/>
  <c r="AW89" s="1"/>
  <c r="BM89" s="1"/>
  <c r="CC89" s="1"/>
  <c r="CK89" s="1"/>
  <c r="CT89" s="1"/>
  <c r="X90"/>
  <c r="AV90" s="1"/>
  <c r="BL90" s="1"/>
  <c r="CB90" s="1"/>
  <c r="Y90"/>
  <c r="AW90" s="1"/>
  <c r="BM90" s="1"/>
  <c r="CC90" s="1"/>
  <c r="X92"/>
  <c r="AV92" s="1"/>
  <c r="BL92" s="1"/>
  <c r="CB92" s="1"/>
  <c r="CJ92" s="1"/>
  <c r="CS92" s="1"/>
  <c r="Y92"/>
  <c r="AW92" s="1"/>
  <c r="BM92" s="1"/>
  <c r="CC92" s="1"/>
  <c r="CK92" s="1"/>
  <c r="CT92" s="1"/>
  <c r="X93"/>
  <c r="AV93" s="1"/>
  <c r="BL93" s="1"/>
  <c r="CB93" s="1"/>
  <c r="Y93"/>
  <c r="AW93" s="1"/>
  <c r="X94"/>
  <c r="AV94" s="1"/>
  <c r="BL94" s="1"/>
  <c r="CB94" s="1"/>
  <c r="CJ94" s="1"/>
  <c r="CS94" s="1"/>
  <c r="Y94"/>
  <c r="AW94" s="1"/>
  <c r="BM94" s="1"/>
  <c r="CC94" s="1"/>
  <c r="CK94" s="1"/>
  <c r="CT94" s="1"/>
  <c r="X97"/>
  <c r="AV97" s="1"/>
  <c r="BL97" s="1"/>
  <c r="CB97" s="1"/>
  <c r="CJ97" s="1"/>
  <c r="CS97" s="1"/>
  <c r="Y97"/>
  <c r="AW97" s="1"/>
  <c r="BM97" s="1"/>
  <c r="CC97" s="1"/>
  <c r="CK97" s="1"/>
  <c r="CT97" s="1"/>
  <c r="X98"/>
  <c r="AV98" s="1"/>
  <c r="BL98" s="1"/>
  <c r="CB98" s="1"/>
  <c r="Y98"/>
  <c r="AW98" s="1"/>
  <c r="BM98" s="1"/>
  <c r="CC98" s="1"/>
  <c r="X99"/>
  <c r="AV99" s="1"/>
  <c r="BL99" s="1"/>
  <c r="CB99" s="1"/>
  <c r="CJ99" s="1"/>
  <c r="CS99" s="1"/>
  <c r="Y99"/>
  <c r="AW99" s="1"/>
  <c r="BM99" s="1"/>
  <c r="CC99" s="1"/>
  <c r="CK99" s="1"/>
  <c r="CT99" s="1"/>
  <c r="X101"/>
  <c r="AV101" s="1"/>
  <c r="BL101" s="1"/>
  <c r="CB101" s="1"/>
  <c r="Y101"/>
  <c r="AW101" s="1"/>
  <c r="BM101" s="1"/>
  <c r="CC101" s="1"/>
  <c r="X102"/>
  <c r="AV102" s="1"/>
  <c r="BL102" s="1"/>
  <c r="CB102" s="1"/>
  <c r="CJ102" s="1"/>
  <c r="CS102" s="1"/>
  <c r="Y102"/>
  <c r="AW102" s="1"/>
  <c r="BM102" s="1"/>
  <c r="CC102" s="1"/>
  <c r="CK102" s="1"/>
  <c r="CT102" s="1"/>
  <c r="X104"/>
  <c r="AV104" s="1"/>
  <c r="BL104" s="1"/>
  <c r="CB104" s="1"/>
  <c r="Y104"/>
  <c r="AW104" s="1"/>
  <c r="BM104" s="1"/>
  <c r="CC104" s="1"/>
  <c r="X105"/>
  <c r="AV105" s="1"/>
  <c r="BL105" s="1"/>
  <c r="CB105" s="1"/>
  <c r="CJ105" s="1"/>
  <c r="CS105" s="1"/>
  <c r="Y105"/>
  <c r="AW105" s="1"/>
  <c r="BM105" s="1"/>
  <c r="CC105" s="1"/>
  <c r="CK105" s="1"/>
  <c r="CT105" s="1"/>
  <c r="Y107"/>
  <c r="AW107" s="1"/>
  <c r="BM107" s="1"/>
  <c r="CC107" s="1"/>
  <c r="X108"/>
  <c r="AV108" s="1"/>
  <c r="BL108" s="1"/>
  <c r="CB108" s="1"/>
  <c r="CJ108" s="1"/>
  <c r="CS108" s="1"/>
  <c r="Y108"/>
  <c r="AW108" s="1"/>
  <c r="BM108" s="1"/>
  <c r="CC108" s="1"/>
  <c r="CK108" s="1"/>
  <c r="CT108" s="1"/>
  <c r="X110"/>
  <c r="AV110" s="1"/>
  <c r="Y110"/>
  <c r="AW110" s="1"/>
  <c r="BM110" s="1"/>
  <c r="CC110" s="1"/>
  <c r="X111"/>
  <c r="AV111" s="1"/>
  <c r="BL111" s="1"/>
  <c r="CB111" s="1"/>
  <c r="CJ111" s="1"/>
  <c r="CS111" s="1"/>
  <c r="Y111"/>
  <c r="AW111" s="1"/>
  <c r="BM111" s="1"/>
  <c r="CC111" s="1"/>
  <c r="CK111" s="1"/>
  <c r="CT111" s="1"/>
  <c r="X113"/>
  <c r="AV113" s="1"/>
  <c r="Y113"/>
  <c r="AW113" s="1"/>
  <c r="BM113" s="1"/>
  <c r="CC113" s="1"/>
  <c r="X114"/>
  <c r="AV114" s="1"/>
  <c r="BL114" s="1"/>
  <c r="CB114" s="1"/>
  <c r="CJ114" s="1"/>
  <c r="CS114" s="1"/>
  <c r="Y114"/>
  <c r="AW114" s="1"/>
  <c r="BM114" s="1"/>
  <c r="CC114" s="1"/>
  <c r="CK114" s="1"/>
  <c r="CT114" s="1"/>
  <c r="X116"/>
  <c r="AV116" s="1"/>
  <c r="BL116" s="1"/>
  <c r="CB116" s="1"/>
  <c r="CJ116" s="1"/>
  <c r="CS116" s="1"/>
  <c r="Y116"/>
  <c r="AW116" s="1"/>
  <c r="BM116" s="1"/>
  <c r="CC116" s="1"/>
  <c r="CK116" s="1"/>
  <c r="CT116" s="1"/>
  <c r="X117"/>
  <c r="AV117" s="1"/>
  <c r="BL117" s="1"/>
  <c r="CB117" s="1"/>
  <c r="Y117"/>
  <c r="AW117" s="1"/>
  <c r="X118"/>
  <c r="AV118" s="1"/>
  <c r="BL118" s="1"/>
  <c r="CB118" s="1"/>
  <c r="CJ118" s="1"/>
  <c r="CS118" s="1"/>
  <c r="Y118"/>
  <c r="AW118" s="1"/>
  <c r="BM118" s="1"/>
  <c r="CC118" s="1"/>
  <c r="CK118" s="1"/>
  <c r="CT118" s="1"/>
  <c r="X120"/>
  <c r="AV120" s="1"/>
  <c r="BL120" s="1"/>
  <c r="CB120" s="1"/>
  <c r="CJ120" s="1"/>
  <c r="CS120" s="1"/>
  <c r="Y120"/>
  <c r="AW120" s="1"/>
  <c r="BM120" s="1"/>
  <c r="CC120" s="1"/>
  <c r="CK120" s="1"/>
  <c r="CT120" s="1"/>
  <c r="X121"/>
  <c r="AV121" s="1"/>
  <c r="BL121" s="1"/>
  <c r="CB121" s="1"/>
  <c r="CJ121" s="1"/>
  <c r="CS121" s="1"/>
  <c r="Y121"/>
  <c r="AW121" s="1"/>
  <c r="BM121" s="1"/>
  <c r="CC121" s="1"/>
  <c r="CK121" s="1"/>
  <c r="CT121" s="1"/>
  <c r="X122"/>
  <c r="AV122" s="1"/>
  <c r="BL122" s="1"/>
  <c r="CB122" s="1"/>
  <c r="Y122"/>
  <c r="AW122" s="1"/>
  <c r="X123"/>
  <c r="AV123" s="1"/>
  <c r="BL123" s="1"/>
  <c r="CB123" s="1"/>
  <c r="CJ123" s="1"/>
  <c r="CS123" s="1"/>
  <c r="Y123"/>
  <c r="AW123" s="1"/>
  <c r="BM123" s="1"/>
  <c r="CC123" s="1"/>
  <c r="CK123" s="1"/>
  <c r="CT123" s="1"/>
  <c r="X125"/>
  <c r="AV125" s="1"/>
  <c r="BL125" s="1"/>
  <c r="CB125" s="1"/>
  <c r="Y125"/>
  <c r="AW125" s="1"/>
  <c r="X126"/>
  <c r="AV126" s="1"/>
  <c r="BL126" s="1"/>
  <c r="CB126" s="1"/>
  <c r="CJ126" s="1"/>
  <c r="CS126" s="1"/>
  <c r="Y126"/>
  <c r="AW126" s="1"/>
  <c r="BM126" s="1"/>
  <c r="CC126" s="1"/>
  <c r="CK126" s="1"/>
  <c r="CT126" s="1"/>
  <c r="X128"/>
  <c r="AV128" s="1"/>
  <c r="BL128" s="1"/>
  <c r="CB128" s="1"/>
  <c r="CJ128" s="1"/>
  <c r="CS128" s="1"/>
  <c r="Y128"/>
  <c r="AW128" s="1"/>
  <c r="BM128" s="1"/>
  <c r="CC128" s="1"/>
  <c r="CK128" s="1"/>
  <c r="CT128" s="1"/>
  <c r="X129"/>
  <c r="AV129" s="1"/>
  <c r="BL129" s="1"/>
  <c r="CB129" s="1"/>
  <c r="CJ129" s="1"/>
  <c r="CS129" s="1"/>
  <c r="Y129"/>
  <c r="AW129" s="1"/>
  <c r="BM129" s="1"/>
  <c r="CC129" s="1"/>
  <c r="CK129" s="1"/>
  <c r="CT129" s="1"/>
  <c r="X130"/>
  <c r="AV130" s="1"/>
  <c r="BL130" s="1"/>
  <c r="CB130" s="1"/>
  <c r="CJ130" s="1"/>
  <c r="CS130" s="1"/>
  <c r="Y130"/>
  <c r="AW130" s="1"/>
  <c r="BM130" s="1"/>
  <c r="CC130" s="1"/>
  <c r="CK130" s="1"/>
  <c r="CT130" s="1"/>
  <c r="X131"/>
  <c r="AV131" s="1"/>
  <c r="BL131" s="1"/>
  <c r="CB131" s="1"/>
  <c r="CJ131" s="1"/>
  <c r="CS131" s="1"/>
  <c r="Y131"/>
  <c r="AW131" s="1"/>
  <c r="BM131" s="1"/>
  <c r="CC131" s="1"/>
  <c r="CK131" s="1"/>
  <c r="CT131" s="1"/>
  <c r="X132"/>
  <c r="AV132" s="1"/>
  <c r="BL132" s="1"/>
  <c r="CB132" s="1"/>
  <c r="CJ132" s="1"/>
  <c r="CS132" s="1"/>
  <c r="Y132"/>
  <c r="AW132" s="1"/>
  <c r="BM132" s="1"/>
  <c r="CC132" s="1"/>
  <c r="CK132" s="1"/>
  <c r="CT132" s="1"/>
  <c r="X133"/>
  <c r="AV133" s="1"/>
  <c r="BL133" s="1"/>
  <c r="CB133" s="1"/>
  <c r="CJ133" s="1"/>
  <c r="CS133" s="1"/>
  <c r="Y133"/>
  <c r="AW133" s="1"/>
  <c r="BM133" s="1"/>
  <c r="CC133" s="1"/>
  <c r="CK133" s="1"/>
  <c r="CT133" s="1"/>
  <c r="X134"/>
  <c r="AV134" s="1"/>
  <c r="BL134" s="1"/>
  <c r="CB134" s="1"/>
  <c r="Y134"/>
  <c r="AW134" s="1"/>
  <c r="BM134" s="1"/>
  <c r="CC134" s="1"/>
  <c r="X135"/>
  <c r="AV135" s="1"/>
  <c r="BL135" s="1"/>
  <c r="CB135" s="1"/>
  <c r="CJ135" s="1"/>
  <c r="CS135" s="1"/>
  <c r="Y135"/>
  <c r="AW135" s="1"/>
  <c r="BM135" s="1"/>
  <c r="CC135" s="1"/>
  <c r="CK135" s="1"/>
  <c r="CT135" s="1"/>
  <c r="X138"/>
  <c r="AV138" s="1"/>
  <c r="BL138" s="1"/>
  <c r="CB138" s="1"/>
  <c r="CJ138" s="1"/>
  <c r="CS138" s="1"/>
  <c r="Y138"/>
  <c r="AW138" s="1"/>
  <c r="BM138" s="1"/>
  <c r="CC138" s="1"/>
  <c r="CK138" s="1"/>
  <c r="CT138" s="1"/>
  <c r="X139"/>
  <c r="AV139" s="1"/>
  <c r="BL139" s="1"/>
  <c r="CB139" s="1"/>
  <c r="Y139"/>
  <c r="AW139" s="1"/>
  <c r="BM139" s="1"/>
  <c r="X140"/>
  <c r="AV140" s="1"/>
  <c r="BL140" s="1"/>
  <c r="CB140" s="1"/>
  <c r="CJ140" s="1"/>
  <c r="CS140" s="1"/>
  <c r="Y140"/>
  <c r="AW140" s="1"/>
  <c r="BM140" s="1"/>
  <c r="CC140" s="1"/>
  <c r="CK140" s="1"/>
  <c r="CT140" s="1"/>
  <c r="X142"/>
  <c r="AV142" s="1"/>
  <c r="Y142"/>
  <c r="AW142" s="1"/>
  <c r="BM142" s="1"/>
  <c r="X143"/>
  <c r="AV143" s="1"/>
  <c r="BL143" s="1"/>
  <c r="CB143" s="1"/>
  <c r="CJ143" s="1"/>
  <c r="CS143" s="1"/>
  <c r="Y143"/>
  <c r="AW143" s="1"/>
  <c r="BM143" s="1"/>
  <c r="CC143" s="1"/>
  <c r="CK143" s="1"/>
  <c r="CT143" s="1"/>
  <c r="X145"/>
  <c r="AV145" s="1"/>
  <c r="BL145" s="1"/>
  <c r="CB145" s="1"/>
  <c r="Y145"/>
  <c r="AW145" s="1"/>
  <c r="BM145" s="1"/>
  <c r="X146"/>
  <c r="AV146" s="1"/>
  <c r="BL146" s="1"/>
  <c r="CB146" s="1"/>
  <c r="CJ146" s="1"/>
  <c r="CS146" s="1"/>
  <c r="Y146"/>
  <c r="AW146" s="1"/>
  <c r="BM146" s="1"/>
  <c r="CC146" s="1"/>
  <c r="CK146" s="1"/>
  <c r="CT146" s="1"/>
  <c r="X147"/>
  <c r="AV147" s="1"/>
  <c r="BL147" s="1"/>
  <c r="CB147" s="1"/>
  <c r="CJ147" s="1"/>
  <c r="CS147" s="1"/>
  <c r="Y147"/>
  <c r="AW147" s="1"/>
  <c r="BM147" s="1"/>
  <c r="CC147" s="1"/>
  <c r="CK147" s="1"/>
  <c r="CT147" s="1"/>
  <c r="Y149"/>
  <c r="AW149" s="1"/>
  <c r="BM149" s="1"/>
  <c r="CC149" s="1"/>
  <c r="X150"/>
  <c r="AV150" s="1"/>
  <c r="BL150" s="1"/>
  <c r="CB150" s="1"/>
  <c r="CJ150" s="1"/>
  <c r="CS150" s="1"/>
  <c r="Y150"/>
  <c r="AW150" s="1"/>
  <c r="BM150" s="1"/>
  <c r="CC150" s="1"/>
  <c r="CK150" s="1"/>
  <c r="CT150" s="1"/>
  <c r="X151"/>
  <c r="AV151" s="1"/>
  <c r="BL151" s="1"/>
  <c r="CB151" s="1"/>
  <c r="CJ151" s="1"/>
  <c r="CS151" s="1"/>
  <c r="Y151"/>
  <c r="AW151" s="1"/>
  <c r="BM151" s="1"/>
  <c r="CC151" s="1"/>
  <c r="CK151" s="1"/>
  <c r="CT151" s="1"/>
  <c r="X152"/>
  <c r="AV152" s="1"/>
  <c r="BL152" s="1"/>
  <c r="CB152" s="1"/>
  <c r="CJ152" s="1"/>
  <c r="CS152" s="1"/>
  <c r="Y152"/>
  <c r="AW152" s="1"/>
  <c r="BM152" s="1"/>
  <c r="CC152" s="1"/>
  <c r="CK152" s="1"/>
  <c r="CT152" s="1"/>
  <c r="X153"/>
  <c r="AV153" s="1"/>
  <c r="BL153" s="1"/>
  <c r="CB153" s="1"/>
  <c r="CJ153" s="1"/>
  <c r="CS153" s="1"/>
  <c r="Y153"/>
  <c r="AW153" s="1"/>
  <c r="BM153" s="1"/>
  <c r="CC153" s="1"/>
  <c r="CK153" s="1"/>
  <c r="CT153" s="1"/>
  <c r="X154"/>
  <c r="AV154" s="1"/>
  <c r="BL154" s="1"/>
  <c r="CB154" s="1"/>
  <c r="CJ154" s="1"/>
  <c r="CS154" s="1"/>
  <c r="Y154"/>
  <c r="AW154" s="1"/>
  <c r="BM154" s="1"/>
  <c r="CC154" s="1"/>
  <c r="CK154" s="1"/>
  <c r="CT154" s="1"/>
  <c r="X155"/>
  <c r="AV155" s="1"/>
  <c r="BL155" s="1"/>
  <c r="CB155" s="1"/>
  <c r="CJ155" s="1"/>
  <c r="CS155" s="1"/>
  <c r="Y155"/>
  <c r="AW155" s="1"/>
  <c r="BM155" s="1"/>
  <c r="CC155" s="1"/>
  <c r="CK155" s="1"/>
  <c r="CT155" s="1"/>
  <c r="X156"/>
  <c r="AV156" s="1"/>
  <c r="BL156" s="1"/>
  <c r="CB156" s="1"/>
  <c r="CJ156" s="1"/>
  <c r="CS156" s="1"/>
  <c r="Y156"/>
  <c r="AW156" s="1"/>
  <c r="BM156" s="1"/>
  <c r="CC156" s="1"/>
  <c r="CK156" s="1"/>
  <c r="CT156" s="1"/>
  <c r="X157"/>
  <c r="AV157" s="1"/>
  <c r="BL157" s="1"/>
  <c r="CB157" s="1"/>
  <c r="CJ157" s="1"/>
  <c r="CS157" s="1"/>
  <c r="Y157"/>
  <c r="AW157" s="1"/>
  <c r="BM157" s="1"/>
  <c r="CC157" s="1"/>
  <c r="CK157" s="1"/>
  <c r="CT157" s="1"/>
  <c r="X159"/>
  <c r="AV159" s="1"/>
  <c r="BL159" s="1"/>
  <c r="CB159" s="1"/>
  <c r="CJ159" s="1"/>
  <c r="CS159" s="1"/>
  <c r="Y159"/>
  <c r="AW159" s="1"/>
  <c r="BM159" s="1"/>
  <c r="CC159" s="1"/>
  <c r="CK159" s="1"/>
  <c r="CT159" s="1"/>
  <c r="X160"/>
  <c r="AV160" s="1"/>
  <c r="BL160" s="1"/>
  <c r="Y160"/>
  <c r="AW160" s="1"/>
  <c r="BM160" s="1"/>
  <c r="X161"/>
  <c r="AV161" s="1"/>
  <c r="BL161" s="1"/>
  <c r="CB161" s="1"/>
  <c r="CJ161" s="1"/>
  <c r="CS161" s="1"/>
  <c r="Y161"/>
  <c r="AW161" s="1"/>
  <c r="BM161" s="1"/>
  <c r="CC161" s="1"/>
  <c r="CK161" s="1"/>
  <c r="CT161" s="1"/>
  <c r="X163"/>
  <c r="AV163" s="1"/>
  <c r="BL163" s="1"/>
  <c r="CB163" s="1"/>
  <c r="CJ163" s="1"/>
  <c r="CS163" s="1"/>
  <c r="Y163"/>
  <c r="AW163" s="1"/>
  <c r="BM163" s="1"/>
  <c r="CC163" s="1"/>
  <c r="CK163" s="1"/>
  <c r="CT163" s="1"/>
  <c r="X164"/>
  <c r="AV164" s="1"/>
  <c r="Y164"/>
  <c r="AW164" s="1"/>
  <c r="X165"/>
  <c r="AV165" s="1"/>
  <c r="BL165" s="1"/>
  <c r="CB165" s="1"/>
  <c r="CJ165" s="1"/>
  <c r="CS165" s="1"/>
  <c r="Y165"/>
  <c r="AW165" s="1"/>
  <c r="BM165" s="1"/>
  <c r="CC165" s="1"/>
  <c r="CK165" s="1"/>
  <c r="CT165" s="1"/>
  <c r="X167"/>
  <c r="AV167" s="1"/>
  <c r="BL167" s="1"/>
  <c r="CB167" s="1"/>
  <c r="CJ167" s="1"/>
  <c r="CS167" s="1"/>
  <c r="Y167"/>
  <c r="AW167" s="1"/>
  <c r="BM167" s="1"/>
  <c r="CC167" s="1"/>
  <c r="CK167" s="1"/>
  <c r="CT167" s="1"/>
  <c r="X168"/>
  <c r="AV168" s="1"/>
  <c r="BL168" s="1"/>
  <c r="CB168" s="1"/>
  <c r="Y168"/>
  <c r="AW168" s="1"/>
  <c r="BM168" s="1"/>
  <c r="X169"/>
  <c r="AV169" s="1"/>
  <c r="BL169" s="1"/>
  <c r="CB169" s="1"/>
  <c r="CJ169" s="1"/>
  <c r="CS169" s="1"/>
  <c r="Y169"/>
  <c r="AW169" s="1"/>
  <c r="BM169" s="1"/>
  <c r="CC169" s="1"/>
  <c r="CK169" s="1"/>
  <c r="CT169" s="1"/>
  <c r="X171"/>
  <c r="AV171" s="1"/>
  <c r="BL171" s="1"/>
  <c r="CB171" s="1"/>
  <c r="CJ171" s="1"/>
  <c r="CS171" s="1"/>
  <c r="Y171"/>
  <c r="AW171" s="1"/>
  <c r="BM171" s="1"/>
  <c r="CC171" s="1"/>
  <c r="CK171" s="1"/>
  <c r="CT171" s="1"/>
  <c r="X172"/>
  <c r="AV172" s="1"/>
  <c r="BL172" s="1"/>
  <c r="CB172" s="1"/>
  <c r="CJ172" s="1"/>
  <c r="CS172" s="1"/>
  <c r="Y172"/>
  <c r="AW172" s="1"/>
  <c r="BM172" s="1"/>
  <c r="CC172" s="1"/>
  <c r="CK172" s="1"/>
  <c r="CT172" s="1"/>
  <c r="X173"/>
  <c r="AV173" s="1"/>
  <c r="BL173" s="1"/>
  <c r="CB173" s="1"/>
  <c r="Y173"/>
  <c r="AW173" s="1"/>
  <c r="BM173" s="1"/>
  <c r="CC173" s="1"/>
  <c r="X174"/>
  <c r="AV174" s="1"/>
  <c r="BL174" s="1"/>
  <c r="CB174" s="1"/>
  <c r="CJ174" s="1"/>
  <c r="CS174" s="1"/>
  <c r="Y174"/>
  <c r="AW174" s="1"/>
  <c r="BM174" s="1"/>
  <c r="CC174" s="1"/>
  <c r="CK174" s="1"/>
  <c r="CT174" s="1"/>
  <c r="X175"/>
  <c r="AV175" s="1"/>
  <c r="BL175" s="1"/>
  <c r="CB175" s="1"/>
  <c r="CJ175" s="1"/>
  <c r="CS175" s="1"/>
  <c r="Y175"/>
  <c r="AW175" s="1"/>
  <c r="BM175" s="1"/>
  <c r="CC175" s="1"/>
  <c r="CK175" s="1"/>
  <c r="CT175" s="1"/>
  <c r="X177"/>
  <c r="AV177" s="1"/>
  <c r="BL177" s="1"/>
  <c r="CB177" s="1"/>
  <c r="CJ177" s="1"/>
  <c r="CS177" s="1"/>
  <c r="Y177"/>
  <c r="AW177" s="1"/>
  <c r="BM177" s="1"/>
  <c r="CC177" s="1"/>
  <c r="CK177" s="1"/>
  <c r="CT177" s="1"/>
  <c r="X178"/>
  <c r="AV178" s="1"/>
  <c r="BL178" s="1"/>
  <c r="CB178" s="1"/>
  <c r="CJ178" s="1"/>
  <c r="CS178" s="1"/>
  <c r="Y178"/>
  <c r="AW178" s="1"/>
  <c r="BM178" s="1"/>
  <c r="CC178" s="1"/>
  <c r="CK178" s="1"/>
  <c r="CT178" s="1"/>
  <c r="X179"/>
  <c r="AV179" s="1"/>
  <c r="BL179" s="1"/>
  <c r="CB179" s="1"/>
  <c r="Y179"/>
  <c r="AW179" s="1"/>
  <c r="X180"/>
  <c r="AV180" s="1"/>
  <c r="BL180" s="1"/>
  <c r="CB180" s="1"/>
  <c r="CJ180" s="1"/>
  <c r="CS180" s="1"/>
  <c r="Y180"/>
  <c r="AW180" s="1"/>
  <c r="BM180" s="1"/>
  <c r="CC180" s="1"/>
  <c r="CK180" s="1"/>
  <c r="CT180" s="1"/>
  <c r="X182"/>
  <c r="AV182" s="1"/>
  <c r="BL182" s="1"/>
  <c r="CB182" s="1"/>
  <c r="CJ182" s="1"/>
  <c r="CS182" s="1"/>
  <c r="Y182"/>
  <c r="AW182" s="1"/>
  <c r="BM182" s="1"/>
  <c r="CC182" s="1"/>
  <c r="CK182" s="1"/>
  <c r="CT182" s="1"/>
  <c r="X183"/>
  <c r="AV183" s="1"/>
  <c r="BL183" s="1"/>
  <c r="CB183" s="1"/>
  <c r="Y183"/>
  <c r="AW183" s="1"/>
  <c r="BM183" s="1"/>
  <c r="CC183" s="1"/>
  <c r="X184"/>
  <c r="AV184" s="1"/>
  <c r="BL184" s="1"/>
  <c r="CB184" s="1"/>
  <c r="CJ184" s="1"/>
  <c r="CS184" s="1"/>
  <c r="Y184"/>
  <c r="AW184" s="1"/>
  <c r="BM184" s="1"/>
  <c r="CC184" s="1"/>
  <c r="CK184" s="1"/>
  <c r="CT184" s="1"/>
  <c r="X185"/>
  <c r="AV185" s="1"/>
  <c r="BL185" s="1"/>
  <c r="CB185" s="1"/>
  <c r="CJ185" s="1"/>
  <c r="CS185" s="1"/>
  <c r="Y185"/>
  <c r="AW185" s="1"/>
  <c r="BM185" s="1"/>
  <c r="CC185" s="1"/>
  <c r="CK185" s="1"/>
  <c r="CT185" s="1"/>
  <c r="X188"/>
  <c r="Y189"/>
  <c r="X190"/>
  <c r="AV190" s="1"/>
  <c r="X191"/>
  <c r="AV191" s="1"/>
  <c r="BL191" s="1"/>
  <c r="CB191" s="1"/>
  <c r="CJ191" s="1"/>
  <c r="CS191" s="1"/>
  <c r="Y191"/>
  <c r="AW191" s="1"/>
  <c r="BM191" s="1"/>
  <c r="CC191" s="1"/>
  <c r="CK191" s="1"/>
  <c r="CT191" s="1"/>
  <c r="X192"/>
  <c r="AV192" s="1"/>
  <c r="BL192" s="1"/>
  <c r="CB192" s="1"/>
  <c r="CJ192" s="1"/>
  <c r="CS192" s="1"/>
  <c r="Y192"/>
  <c r="AW192" s="1"/>
  <c r="BM192" s="1"/>
  <c r="CC192" s="1"/>
  <c r="CK192" s="1"/>
  <c r="CT192" s="1"/>
  <c r="X194"/>
  <c r="AV194" s="1"/>
  <c r="BL194" s="1"/>
  <c r="CB194" s="1"/>
  <c r="CJ194" s="1"/>
  <c r="CS194" s="1"/>
  <c r="Y194"/>
  <c r="AW194" s="1"/>
  <c r="BM194" s="1"/>
  <c r="CC194" s="1"/>
  <c r="CK194" s="1"/>
  <c r="CT194" s="1"/>
  <c r="X195"/>
  <c r="Y195"/>
  <c r="AW195" s="1"/>
  <c r="BM195" s="1"/>
  <c r="X196"/>
  <c r="AV196" s="1"/>
  <c r="BL196" s="1"/>
  <c r="CB196" s="1"/>
  <c r="CJ196" s="1"/>
  <c r="CS196" s="1"/>
  <c r="Y196"/>
  <c r="AW196" s="1"/>
  <c r="BM196" s="1"/>
  <c r="CC196" s="1"/>
  <c r="CK196" s="1"/>
  <c r="CT196" s="1"/>
  <c r="X198"/>
  <c r="AV198" s="1"/>
  <c r="BL198" s="1"/>
  <c r="CB198" s="1"/>
  <c r="CJ198" s="1"/>
  <c r="CS198" s="1"/>
  <c r="Y198"/>
  <c r="AW198" s="1"/>
  <c r="BM198" s="1"/>
  <c r="CC198" s="1"/>
  <c r="CK198" s="1"/>
  <c r="CT198" s="1"/>
  <c r="X199"/>
  <c r="AV199" s="1"/>
  <c r="BL199" s="1"/>
  <c r="CB199" s="1"/>
  <c r="CJ199" s="1"/>
  <c r="CS199" s="1"/>
  <c r="Y199"/>
  <c r="AW199" s="1"/>
  <c r="BM199" s="1"/>
  <c r="CC199" s="1"/>
  <c r="CK199" s="1"/>
  <c r="CT199" s="1"/>
  <c r="X200"/>
  <c r="AV200" s="1"/>
  <c r="BL200" s="1"/>
  <c r="CB200" s="1"/>
  <c r="CJ200" s="1"/>
  <c r="CS200" s="1"/>
  <c r="Y200"/>
  <c r="AW200" s="1"/>
  <c r="BM200" s="1"/>
  <c r="CC200" s="1"/>
  <c r="CK200" s="1"/>
  <c r="CT200" s="1"/>
  <c r="X201"/>
  <c r="AV201" s="1"/>
  <c r="BL201" s="1"/>
  <c r="CB201" s="1"/>
  <c r="Y201"/>
  <c r="AW201" s="1"/>
  <c r="BM201" s="1"/>
  <c r="X202"/>
  <c r="AV202" s="1"/>
  <c r="BL202" s="1"/>
  <c r="CB202" s="1"/>
  <c r="CJ202" s="1"/>
  <c r="CS202" s="1"/>
  <c r="Y202"/>
  <c r="AW202" s="1"/>
  <c r="BM202" s="1"/>
  <c r="CC202" s="1"/>
  <c r="CK202" s="1"/>
  <c r="CT202" s="1"/>
  <c r="X203"/>
  <c r="AV203" s="1"/>
  <c r="BL203" s="1"/>
  <c r="CB203" s="1"/>
  <c r="CJ203" s="1"/>
  <c r="CS203" s="1"/>
  <c r="Y203"/>
  <c r="AW203" s="1"/>
  <c r="BM203" s="1"/>
  <c r="CC203" s="1"/>
  <c r="CK203" s="1"/>
  <c r="CT203" s="1"/>
  <c r="X204"/>
  <c r="AV204" s="1"/>
  <c r="BL204" s="1"/>
  <c r="CB204" s="1"/>
  <c r="CJ204" s="1"/>
  <c r="CS204" s="1"/>
  <c r="Y204"/>
  <c r="AW204" s="1"/>
  <c r="BM204" s="1"/>
  <c r="CC204" s="1"/>
  <c r="CK204" s="1"/>
  <c r="CT204" s="1"/>
  <c r="X205"/>
  <c r="AV205" s="1"/>
  <c r="BL205" s="1"/>
  <c r="CB205" s="1"/>
  <c r="CJ205" s="1"/>
  <c r="CS205" s="1"/>
  <c r="Y205"/>
  <c r="AW205" s="1"/>
  <c r="BM205" s="1"/>
  <c r="CC205" s="1"/>
  <c r="CK205" s="1"/>
  <c r="CT205" s="1"/>
  <c r="X206"/>
  <c r="AV206" s="1"/>
  <c r="BL206" s="1"/>
  <c r="CB206" s="1"/>
  <c r="CJ206" s="1"/>
  <c r="CS206" s="1"/>
  <c r="Y206"/>
  <c r="AW206" s="1"/>
  <c r="BM206" s="1"/>
  <c r="CC206" s="1"/>
  <c r="CK206" s="1"/>
  <c r="CT206" s="1"/>
  <c r="X208"/>
  <c r="AV208" s="1"/>
  <c r="BL208" s="1"/>
  <c r="CB208" s="1"/>
  <c r="CJ208" s="1"/>
  <c r="CS208" s="1"/>
  <c r="Y208"/>
  <c r="AW208" s="1"/>
  <c r="BM208" s="1"/>
  <c r="CC208" s="1"/>
  <c r="CK208" s="1"/>
  <c r="CT208" s="1"/>
  <c r="X209"/>
  <c r="AV209" s="1"/>
  <c r="BL209" s="1"/>
  <c r="CB209" s="1"/>
  <c r="Y209"/>
  <c r="AW209" s="1"/>
  <c r="BM209" s="1"/>
  <c r="X210"/>
  <c r="AV210" s="1"/>
  <c r="BL210" s="1"/>
  <c r="CB210" s="1"/>
  <c r="CJ210" s="1"/>
  <c r="CS210" s="1"/>
  <c r="Y210"/>
  <c r="AW210" s="1"/>
  <c r="BM210" s="1"/>
  <c r="CC210" s="1"/>
  <c r="CK210" s="1"/>
  <c r="CT210" s="1"/>
  <c r="X212"/>
  <c r="AV212" s="1"/>
  <c r="BL212" s="1"/>
  <c r="CB212" s="1"/>
  <c r="Y212"/>
  <c r="AW212" s="1"/>
  <c r="BM212" s="1"/>
  <c r="X213"/>
  <c r="AV213" s="1"/>
  <c r="BL213" s="1"/>
  <c r="CB213" s="1"/>
  <c r="CJ213" s="1"/>
  <c r="CS213" s="1"/>
  <c r="Y213"/>
  <c r="AW213" s="1"/>
  <c r="BM213" s="1"/>
  <c r="CC213" s="1"/>
  <c r="CK213" s="1"/>
  <c r="CT213" s="1"/>
  <c r="X214"/>
  <c r="AV214" s="1"/>
  <c r="BL214" s="1"/>
  <c r="CB214" s="1"/>
  <c r="CJ214" s="1"/>
  <c r="CS214" s="1"/>
  <c r="Y214"/>
  <c r="AW214" s="1"/>
  <c r="BM214" s="1"/>
  <c r="CC214" s="1"/>
  <c r="CK214" s="1"/>
  <c r="CT214" s="1"/>
  <c r="X216"/>
  <c r="AV216" s="1"/>
  <c r="BL216" s="1"/>
  <c r="CB216" s="1"/>
  <c r="CJ216" s="1"/>
  <c r="CS216" s="1"/>
  <c r="Y216"/>
  <c r="AW216" s="1"/>
  <c r="BM216" s="1"/>
  <c r="CC216" s="1"/>
  <c r="CK216" s="1"/>
  <c r="CT216" s="1"/>
  <c r="X217"/>
  <c r="AV217" s="1"/>
  <c r="BL217" s="1"/>
  <c r="CB217" s="1"/>
  <c r="Y217"/>
  <c r="AW217" s="1"/>
  <c r="BM217" s="1"/>
  <c r="X218"/>
  <c r="AV218" s="1"/>
  <c r="BL218" s="1"/>
  <c r="CB218" s="1"/>
  <c r="CJ218" s="1"/>
  <c r="CS218" s="1"/>
  <c r="Y218"/>
  <c r="AW218" s="1"/>
  <c r="BM218" s="1"/>
  <c r="CC218" s="1"/>
  <c r="CK218" s="1"/>
  <c r="CT218" s="1"/>
  <c r="X220"/>
  <c r="AV220" s="1"/>
  <c r="BL220" s="1"/>
  <c r="CB220" s="1"/>
  <c r="Y220"/>
  <c r="AW220" s="1"/>
  <c r="BM220" s="1"/>
  <c r="X221"/>
  <c r="AV221" s="1"/>
  <c r="BL221" s="1"/>
  <c r="CB221" s="1"/>
  <c r="CJ221" s="1"/>
  <c r="CS221" s="1"/>
  <c r="Y221"/>
  <c r="AW221" s="1"/>
  <c r="BM221" s="1"/>
  <c r="CC221" s="1"/>
  <c r="CK221" s="1"/>
  <c r="CT221" s="1"/>
  <c r="X222"/>
  <c r="AV222" s="1"/>
  <c r="BL222" s="1"/>
  <c r="CB222" s="1"/>
  <c r="CJ222" s="1"/>
  <c r="CS222" s="1"/>
  <c r="Y222"/>
  <c r="AW222" s="1"/>
  <c r="BM222" s="1"/>
  <c r="CC222" s="1"/>
  <c r="CK222" s="1"/>
  <c r="CT222" s="1"/>
  <c r="X224"/>
  <c r="AV224" s="1"/>
  <c r="BL224" s="1"/>
  <c r="CB224" s="1"/>
  <c r="CJ224" s="1"/>
  <c r="X226"/>
  <c r="Y226"/>
  <c r="X228"/>
  <c r="AV228" s="1"/>
  <c r="BL228" s="1"/>
  <c r="CB228" s="1"/>
  <c r="Y228"/>
  <c r="X229"/>
  <c r="AV229" s="1"/>
  <c r="BL229" s="1"/>
  <c r="CB229" s="1"/>
  <c r="CJ229" s="1"/>
  <c r="CS229" s="1"/>
  <c r="Y229"/>
  <c r="AW229" s="1"/>
  <c r="BM229" s="1"/>
  <c r="CC229" s="1"/>
  <c r="CK229" s="1"/>
  <c r="CT229" s="1"/>
  <c r="X231"/>
  <c r="AV231" s="1"/>
  <c r="BL231" s="1"/>
  <c r="CB231" s="1"/>
  <c r="CJ231" s="1"/>
  <c r="CS231" s="1"/>
  <c r="Y231"/>
  <c r="AW231" s="1"/>
  <c r="BM231" s="1"/>
  <c r="CC231" s="1"/>
  <c r="CK231" s="1"/>
  <c r="CT231" s="1"/>
  <c r="X232"/>
  <c r="AV232" s="1"/>
  <c r="BL232" s="1"/>
  <c r="CB232" s="1"/>
  <c r="CJ232" s="1"/>
  <c r="CS232" s="1"/>
  <c r="Y232"/>
  <c r="AW232" s="1"/>
  <c r="BM232" s="1"/>
  <c r="CC232" s="1"/>
  <c r="CK232" s="1"/>
  <c r="CT232" s="1"/>
  <c r="X233"/>
  <c r="AV233" s="1"/>
  <c r="BL233" s="1"/>
  <c r="CB233" s="1"/>
  <c r="CJ233" s="1"/>
  <c r="CS233" s="1"/>
  <c r="Y233"/>
  <c r="AW233" s="1"/>
  <c r="BM233" s="1"/>
  <c r="CC233" s="1"/>
  <c r="CK233" s="1"/>
  <c r="CT233" s="1"/>
  <c r="X234"/>
  <c r="AV234" s="1"/>
  <c r="BL234" s="1"/>
  <c r="CB234" s="1"/>
  <c r="CJ234" s="1"/>
  <c r="CS234" s="1"/>
  <c r="Y234"/>
  <c r="AW234" s="1"/>
  <c r="BM234" s="1"/>
  <c r="CC234" s="1"/>
  <c r="CK234" s="1"/>
  <c r="CT234" s="1"/>
  <c r="X235"/>
  <c r="Y235"/>
  <c r="AW235" s="1"/>
  <c r="BM235" s="1"/>
  <c r="CC235" s="1"/>
  <c r="X236"/>
  <c r="AV236" s="1"/>
  <c r="BL236" s="1"/>
  <c r="CB236" s="1"/>
  <c r="CJ236" s="1"/>
  <c r="CS236" s="1"/>
  <c r="Y236"/>
  <c r="AW236" s="1"/>
  <c r="BM236" s="1"/>
  <c r="CC236" s="1"/>
  <c r="CK236" s="1"/>
  <c r="CT236" s="1"/>
  <c r="X238"/>
  <c r="Y238"/>
  <c r="AW238" s="1"/>
  <c r="BM238" s="1"/>
  <c r="X239"/>
  <c r="AV239" s="1"/>
  <c r="BL239" s="1"/>
  <c r="CB239" s="1"/>
  <c r="CJ239" s="1"/>
  <c r="CS239" s="1"/>
  <c r="Y239"/>
  <c r="AW239" s="1"/>
  <c r="BM239" s="1"/>
  <c r="CC239" s="1"/>
  <c r="CK239" s="1"/>
  <c r="CT239" s="1"/>
  <c r="Y241"/>
  <c r="AW241" s="1"/>
  <c r="BM241" s="1"/>
  <c r="CC241" s="1"/>
  <c r="X244"/>
  <c r="AV244" s="1"/>
  <c r="BL244" s="1"/>
  <c r="CB244" s="1"/>
  <c r="CJ244" s="1"/>
  <c r="CS244" s="1"/>
  <c r="Y244"/>
  <c r="AW244" s="1"/>
  <c r="BM244" s="1"/>
  <c r="CC244" s="1"/>
  <c r="CK244" s="1"/>
  <c r="CT244" s="1"/>
  <c r="X245"/>
  <c r="AV245" s="1"/>
  <c r="BL245" s="1"/>
  <c r="CB245" s="1"/>
  <c r="CJ245" s="1"/>
  <c r="CS245" s="1"/>
  <c r="Y245"/>
  <c r="AW245" s="1"/>
  <c r="BM245" s="1"/>
  <c r="CC245" s="1"/>
  <c r="CK245" s="1"/>
  <c r="CT245" s="1"/>
  <c r="X246"/>
  <c r="AV246" s="1"/>
  <c r="BL246" s="1"/>
  <c r="CB246" s="1"/>
  <c r="CJ246" s="1"/>
  <c r="CS246" s="1"/>
  <c r="Y246"/>
  <c r="AW246" s="1"/>
  <c r="BM246" s="1"/>
  <c r="CC246" s="1"/>
  <c r="CK246" s="1"/>
  <c r="CT246" s="1"/>
  <c r="X247"/>
  <c r="AV247" s="1"/>
  <c r="BL247" s="1"/>
  <c r="CB247" s="1"/>
  <c r="CJ247" s="1"/>
  <c r="CS247" s="1"/>
  <c r="Y247"/>
  <c r="AW247" s="1"/>
  <c r="BM247" s="1"/>
  <c r="CC247" s="1"/>
  <c r="CK247" s="1"/>
  <c r="CT247" s="1"/>
  <c r="X248"/>
  <c r="AV248" s="1"/>
  <c r="BL248" s="1"/>
  <c r="CB248" s="1"/>
  <c r="CJ248" s="1"/>
  <c r="CS248" s="1"/>
  <c r="Y248"/>
  <c r="AW248" s="1"/>
  <c r="BM248" s="1"/>
  <c r="CC248" s="1"/>
  <c r="CK248" s="1"/>
  <c r="CT248" s="1"/>
  <c r="X249"/>
  <c r="AV249" s="1"/>
  <c r="BL249" s="1"/>
  <c r="CB249" s="1"/>
  <c r="CJ249" s="1"/>
  <c r="CS249" s="1"/>
  <c r="Y249"/>
  <c r="AW249" s="1"/>
  <c r="BM249" s="1"/>
  <c r="CC249" s="1"/>
  <c r="CK249" s="1"/>
  <c r="CT249" s="1"/>
  <c r="X251"/>
  <c r="AV251" s="1"/>
  <c r="BL251" s="1"/>
  <c r="Y251"/>
  <c r="AW251" s="1"/>
  <c r="BM251" s="1"/>
  <c r="X252"/>
  <c r="AV252" s="1"/>
  <c r="BL252" s="1"/>
  <c r="CB252" s="1"/>
  <c r="CJ252" s="1"/>
  <c r="CS252" s="1"/>
  <c r="Y252"/>
  <c r="AW252" s="1"/>
  <c r="BM252" s="1"/>
  <c r="CC252" s="1"/>
  <c r="CK252" s="1"/>
  <c r="CT252" s="1"/>
  <c r="X253"/>
  <c r="AV253" s="1"/>
  <c r="BL253" s="1"/>
  <c r="CB253" s="1"/>
  <c r="CJ253" s="1"/>
  <c r="CS253" s="1"/>
  <c r="Y253"/>
  <c r="AW253" s="1"/>
  <c r="BM253" s="1"/>
  <c r="CC253" s="1"/>
  <c r="CK253" s="1"/>
  <c r="CT253" s="1"/>
  <c r="X254"/>
  <c r="AV254" s="1"/>
  <c r="BL254" s="1"/>
  <c r="CB254" s="1"/>
  <c r="CJ254" s="1"/>
  <c r="CS254" s="1"/>
  <c r="Y254"/>
  <c r="AW254" s="1"/>
  <c r="BM254" s="1"/>
  <c r="CC254" s="1"/>
  <c r="CK254" s="1"/>
  <c r="CT254" s="1"/>
  <c r="X256"/>
  <c r="AV256" s="1"/>
  <c r="BL256" s="1"/>
  <c r="Y256"/>
  <c r="AW256" s="1"/>
  <c r="X257"/>
  <c r="AV257" s="1"/>
  <c r="BL257" s="1"/>
  <c r="CB257" s="1"/>
  <c r="CJ257" s="1"/>
  <c r="CS257" s="1"/>
  <c r="Y257"/>
  <c r="AW257" s="1"/>
  <c r="BM257" s="1"/>
  <c r="CC257" s="1"/>
  <c r="CK257" s="1"/>
  <c r="CT257" s="1"/>
  <c r="X259"/>
  <c r="AV259" s="1"/>
  <c r="BL259" s="1"/>
  <c r="Y259"/>
  <c r="AW259" s="1"/>
  <c r="BM259" s="1"/>
  <c r="X260"/>
  <c r="AV260" s="1"/>
  <c r="BL260" s="1"/>
  <c r="CB260" s="1"/>
  <c r="CJ260" s="1"/>
  <c r="CS260" s="1"/>
  <c r="Y260"/>
  <c r="AW260" s="1"/>
  <c r="BM260" s="1"/>
  <c r="CC260" s="1"/>
  <c r="CK260" s="1"/>
  <c r="CT260" s="1"/>
  <c r="X261"/>
  <c r="AV261" s="1"/>
  <c r="BL261" s="1"/>
  <c r="CB261" s="1"/>
  <c r="CJ261" s="1"/>
  <c r="CS261" s="1"/>
  <c r="Y261"/>
  <c r="AW261" s="1"/>
  <c r="BM261" s="1"/>
  <c r="CC261" s="1"/>
  <c r="CK261" s="1"/>
  <c r="CT261" s="1"/>
  <c r="Y263"/>
  <c r="AW263" s="1"/>
  <c r="BM263" s="1"/>
  <c r="CC263" s="1"/>
  <c r="Y265"/>
  <c r="AW265" s="1"/>
  <c r="BM265" s="1"/>
  <c r="CC265" s="1"/>
  <c r="X266"/>
  <c r="AV266" s="1"/>
  <c r="BL266" s="1"/>
  <c r="CB266" s="1"/>
  <c r="CJ266" s="1"/>
  <c r="CS266" s="1"/>
  <c r="Y266"/>
  <c r="AW266" s="1"/>
  <c r="BM266" s="1"/>
  <c r="CC266" s="1"/>
  <c r="CK266" s="1"/>
  <c r="CT266" s="1"/>
  <c r="X268"/>
  <c r="AV268" s="1"/>
  <c r="BL268" s="1"/>
  <c r="CB268" s="1"/>
  <c r="Y268"/>
  <c r="AW268" s="1"/>
  <c r="BM268" s="1"/>
  <c r="CC268" s="1"/>
  <c r="X269"/>
  <c r="AV269" s="1"/>
  <c r="BL269" s="1"/>
  <c r="Y269"/>
  <c r="X270"/>
  <c r="AV270" s="1"/>
  <c r="BL270" s="1"/>
  <c r="CB270" s="1"/>
  <c r="CJ270" s="1"/>
  <c r="CS270" s="1"/>
  <c r="Y270"/>
  <c r="AW270" s="1"/>
  <c r="BM270" s="1"/>
  <c r="CC270" s="1"/>
  <c r="CK270" s="1"/>
  <c r="CT270" s="1"/>
  <c r="X272"/>
  <c r="AV272" s="1"/>
  <c r="BL272" s="1"/>
  <c r="CB272" s="1"/>
  <c r="CJ272" s="1"/>
  <c r="CS272" s="1"/>
  <c r="Y272"/>
  <c r="AW272" s="1"/>
  <c r="BM272" s="1"/>
  <c r="CC272" s="1"/>
  <c r="CK272" s="1"/>
  <c r="CT272" s="1"/>
  <c r="X274"/>
  <c r="Y274"/>
  <c r="X297"/>
  <c r="Y297"/>
  <c r="Y8"/>
  <c r="AW8" s="1"/>
  <c r="BM8" s="1"/>
  <c r="X8"/>
  <c r="AV8" s="1"/>
  <c r="BL8" s="1"/>
  <c r="V9"/>
  <c r="W9"/>
  <c r="V11"/>
  <c r="W11"/>
  <c r="V12"/>
  <c r="W12"/>
  <c r="V14"/>
  <c r="W14"/>
  <c r="V15"/>
  <c r="W15"/>
  <c r="V17"/>
  <c r="W17"/>
  <c r="V18"/>
  <c r="W18"/>
  <c r="V20"/>
  <c r="W20"/>
  <c r="V21"/>
  <c r="W21"/>
  <c r="V22"/>
  <c r="W22"/>
  <c r="V23"/>
  <c r="W23"/>
  <c r="V24"/>
  <c r="W24"/>
  <c r="V25"/>
  <c r="W25"/>
  <c r="V26"/>
  <c r="W26"/>
  <c r="V28"/>
  <c r="W28"/>
  <c r="V29"/>
  <c r="W29"/>
  <c r="V30"/>
  <c r="W30"/>
  <c r="V32"/>
  <c r="W32"/>
  <c r="V33"/>
  <c r="W33"/>
  <c r="V34"/>
  <c r="W34"/>
  <c r="V36"/>
  <c r="AL36" s="1"/>
  <c r="W36"/>
  <c r="AM36" s="1"/>
  <c r="V37"/>
  <c r="AL37" s="1"/>
  <c r="AT37" s="1"/>
  <c r="BJ37" s="1"/>
  <c r="BZ37" s="1"/>
  <c r="CH37" s="1"/>
  <c r="CQ37" s="1"/>
  <c r="W37"/>
  <c r="AM37" s="1"/>
  <c r="AU37" s="1"/>
  <c r="BK37" s="1"/>
  <c r="CA37" s="1"/>
  <c r="CI37" s="1"/>
  <c r="CR37" s="1"/>
  <c r="V39"/>
  <c r="AL39" s="1"/>
  <c r="W39"/>
  <c r="AM39" s="1"/>
  <c r="V40"/>
  <c r="AL40" s="1"/>
  <c r="AT40" s="1"/>
  <c r="BJ40" s="1"/>
  <c r="BZ40" s="1"/>
  <c r="CH40" s="1"/>
  <c r="CQ40" s="1"/>
  <c r="W40"/>
  <c r="AM40" s="1"/>
  <c r="AU40" s="1"/>
  <c r="BK40" s="1"/>
  <c r="CA40" s="1"/>
  <c r="CI40" s="1"/>
  <c r="CR40" s="1"/>
  <c r="V42"/>
  <c r="AL42" s="1"/>
  <c r="W42"/>
  <c r="AM42" s="1"/>
  <c r="V43"/>
  <c r="AL43" s="1"/>
  <c r="AT43" s="1"/>
  <c r="BJ43" s="1"/>
  <c r="BZ43" s="1"/>
  <c r="CH43" s="1"/>
  <c r="CQ43" s="1"/>
  <c r="W43"/>
  <c r="AM43" s="1"/>
  <c r="AU43" s="1"/>
  <c r="BK43" s="1"/>
  <c r="CA43" s="1"/>
  <c r="CI43" s="1"/>
  <c r="CR43" s="1"/>
  <c r="V44"/>
  <c r="AL44" s="1"/>
  <c r="AT44" s="1"/>
  <c r="BJ44" s="1"/>
  <c r="BZ44" s="1"/>
  <c r="CH44" s="1"/>
  <c r="CQ44" s="1"/>
  <c r="W44"/>
  <c r="AM44" s="1"/>
  <c r="AU44" s="1"/>
  <c r="BK44" s="1"/>
  <c r="CA44" s="1"/>
  <c r="CI44" s="1"/>
  <c r="CR44" s="1"/>
  <c r="V46"/>
  <c r="AL46" s="1"/>
  <c r="AT46" s="1"/>
  <c r="BJ46" s="1"/>
  <c r="BZ46" s="1"/>
  <c r="CH46" s="1"/>
  <c r="CQ46" s="1"/>
  <c r="W46"/>
  <c r="AM46" s="1"/>
  <c r="AU46" s="1"/>
  <c r="BK46" s="1"/>
  <c r="CA46" s="1"/>
  <c r="CI46" s="1"/>
  <c r="CR46" s="1"/>
  <c r="V47"/>
  <c r="AL47" s="1"/>
  <c r="AT47" s="1"/>
  <c r="BJ47" s="1"/>
  <c r="BZ47" s="1"/>
  <c r="CH47" s="1"/>
  <c r="CQ47" s="1"/>
  <c r="W47"/>
  <c r="AM47" s="1"/>
  <c r="AU47" s="1"/>
  <c r="BK47" s="1"/>
  <c r="CA47" s="1"/>
  <c r="CI47" s="1"/>
  <c r="CR47" s="1"/>
  <c r="V48"/>
  <c r="AL48" s="1"/>
  <c r="AT48" s="1"/>
  <c r="BJ48" s="1"/>
  <c r="BZ48" s="1"/>
  <c r="CH48" s="1"/>
  <c r="CQ48" s="1"/>
  <c r="W48"/>
  <c r="AM48" s="1"/>
  <c r="AU48" s="1"/>
  <c r="BK48" s="1"/>
  <c r="CA48" s="1"/>
  <c r="CI48" s="1"/>
  <c r="CR48" s="1"/>
  <c r="V49"/>
  <c r="AL49" s="1"/>
  <c r="AT49" s="1"/>
  <c r="BJ49" s="1"/>
  <c r="BZ49" s="1"/>
  <c r="CH49" s="1"/>
  <c r="CQ49" s="1"/>
  <c r="W49"/>
  <c r="AM49" s="1"/>
  <c r="AU49" s="1"/>
  <c r="BK49" s="1"/>
  <c r="CA49" s="1"/>
  <c r="CI49" s="1"/>
  <c r="CR49" s="1"/>
  <c r="V50"/>
  <c r="AL50" s="1"/>
  <c r="W50"/>
  <c r="AM50" s="1"/>
  <c r="V52"/>
  <c r="AL52" s="1"/>
  <c r="W52"/>
  <c r="AM52" s="1"/>
  <c r="V53"/>
  <c r="AL53" s="1"/>
  <c r="AT53" s="1"/>
  <c r="BJ53" s="1"/>
  <c r="BZ53" s="1"/>
  <c r="CH53" s="1"/>
  <c r="CQ53" s="1"/>
  <c r="W53"/>
  <c r="AM53" s="1"/>
  <c r="AU53" s="1"/>
  <c r="BK53" s="1"/>
  <c r="CA53" s="1"/>
  <c r="CI53" s="1"/>
  <c r="CR53" s="1"/>
  <c r="V55"/>
  <c r="W55"/>
  <c r="V56"/>
  <c r="AL56" s="1"/>
  <c r="AT56" s="1"/>
  <c r="BJ56" s="1"/>
  <c r="BZ56" s="1"/>
  <c r="CH56" s="1"/>
  <c r="CQ56" s="1"/>
  <c r="W56"/>
  <c r="AM56" s="1"/>
  <c r="AU56" s="1"/>
  <c r="BK56" s="1"/>
  <c r="CA56" s="1"/>
  <c r="CI56" s="1"/>
  <c r="CR56" s="1"/>
  <c r="V57"/>
  <c r="AL57" s="1"/>
  <c r="AT57" s="1"/>
  <c r="BJ57" s="1"/>
  <c r="BZ57" s="1"/>
  <c r="CH57" s="1"/>
  <c r="CQ57" s="1"/>
  <c r="W57"/>
  <c r="AM57" s="1"/>
  <c r="AU57" s="1"/>
  <c r="BK57" s="1"/>
  <c r="CA57" s="1"/>
  <c r="CI57" s="1"/>
  <c r="CR57" s="1"/>
  <c r="V59"/>
  <c r="AL59" s="1"/>
  <c r="W59"/>
  <c r="AM59" s="1"/>
  <c r="V60"/>
  <c r="AL60" s="1"/>
  <c r="AT60" s="1"/>
  <c r="BJ60" s="1"/>
  <c r="BZ60" s="1"/>
  <c r="CH60" s="1"/>
  <c r="CQ60" s="1"/>
  <c r="W60"/>
  <c r="AM60" s="1"/>
  <c r="AU60" s="1"/>
  <c r="BK60" s="1"/>
  <c r="CA60" s="1"/>
  <c r="CI60" s="1"/>
  <c r="CR60" s="1"/>
  <c r="V62"/>
  <c r="W62"/>
  <c r="V63"/>
  <c r="W63"/>
  <c r="V65"/>
  <c r="W65"/>
  <c r="V66"/>
  <c r="W66"/>
  <c r="V68"/>
  <c r="W68"/>
  <c r="V69"/>
  <c r="W69"/>
  <c r="V71"/>
  <c r="W71"/>
  <c r="V72"/>
  <c r="W72"/>
  <c r="V74"/>
  <c r="W74"/>
  <c r="V75"/>
  <c r="W75"/>
  <c r="V76"/>
  <c r="W76"/>
  <c r="V78"/>
  <c r="W78"/>
  <c r="V79"/>
  <c r="AL79" s="1"/>
  <c r="AT79" s="1"/>
  <c r="BJ79" s="1"/>
  <c r="BZ79" s="1"/>
  <c r="CH79" s="1"/>
  <c r="CQ79" s="1"/>
  <c r="W79"/>
  <c r="AM79" s="1"/>
  <c r="AU79" s="1"/>
  <c r="BK79" s="1"/>
  <c r="CA79" s="1"/>
  <c r="CI79" s="1"/>
  <c r="CR79" s="1"/>
  <c r="V80"/>
  <c r="AL80" s="1"/>
  <c r="AT80" s="1"/>
  <c r="BJ80" s="1"/>
  <c r="BZ80" s="1"/>
  <c r="CH80" s="1"/>
  <c r="CQ80" s="1"/>
  <c r="W80"/>
  <c r="AM80" s="1"/>
  <c r="AU80" s="1"/>
  <c r="BK80" s="1"/>
  <c r="CA80" s="1"/>
  <c r="CI80" s="1"/>
  <c r="CR80" s="1"/>
  <c r="V82"/>
  <c r="AL82" s="1"/>
  <c r="W82"/>
  <c r="AM82" s="1"/>
  <c r="V83"/>
  <c r="AL83" s="1"/>
  <c r="AT83" s="1"/>
  <c r="BJ83" s="1"/>
  <c r="BZ83" s="1"/>
  <c r="CH83" s="1"/>
  <c r="CQ83" s="1"/>
  <c r="W83"/>
  <c r="AM83" s="1"/>
  <c r="AU83" s="1"/>
  <c r="BK83" s="1"/>
  <c r="CA83" s="1"/>
  <c r="CI83" s="1"/>
  <c r="CR83" s="1"/>
  <c r="V85"/>
  <c r="AL85" s="1"/>
  <c r="AT85" s="1"/>
  <c r="BJ85" s="1"/>
  <c r="BZ85" s="1"/>
  <c r="W85"/>
  <c r="AM85" s="1"/>
  <c r="V86"/>
  <c r="AL86" s="1"/>
  <c r="W86"/>
  <c r="AM86" s="1"/>
  <c r="AU86" s="1"/>
  <c r="BK86" s="1"/>
  <c r="CA86" s="1"/>
  <c r="CI86" s="1"/>
  <c r="CR86" s="1"/>
  <c r="V88"/>
  <c r="AL88" s="1"/>
  <c r="AT88" s="1"/>
  <c r="BJ88" s="1"/>
  <c r="BZ88" s="1"/>
  <c r="CH88" s="1"/>
  <c r="CQ88" s="1"/>
  <c r="W88"/>
  <c r="AM88" s="1"/>
  <c r="AU88" s="1"/>
  <c r="BK88" s="1"/>
  <c r="CA88" s="1"/>
  <c r="CI88" s="1"/>
  <c r="CR88" s="1"/>
  <c r="W89"/>
  <c r="AM89" s="1"/>
  <c r="AU89" s="1"/>
  <c r="BK89" s="1"/>
  <c r="CA89" s="1"/>
  <c r="CI89" s="1"/>
  <c r="CR89" s="1"/>
  <c r="V90"/>
  <c r="AL90" s="1"/>
  <c r="AT90" s="1"/>
  <c r="BJ90" s="1"/>
  <c r="BZ90" s="1"/>
  <c r="W90"/>
  <c r="AM90" s="1"/>
  <c r="V92"/>
  <c r="AT92" s="1"/>
  <c r="BJ92" s="1"/>
  <c r="BZ92" s="1"/>
  <c r="CH92" s="1"/>
  <c r="CQ92" s="1"/>
  <c r="W92"/>
  <c r="AU92" s="1"/>
  <c r="BK92" s="1"/>
  <c r="CA92" s="1"/>
  <c r="CI92" s="1"/>
  <c r="CR92" s="1"/>
  <c r="V93"/>
  <c r="AT93" s="1"/>
  <c r="W93"/>
  <c r="AU93" s="1"/>
  <c r="BK93" s="1"/>
  <c r="CA93" s="1"/>
  <c r="V94"/>
  <c r="AT94" s="1"/>
  <c r="BJ94" s="1"/>
  <c r="BZ94" s="1"/>
  <c r="CH94" s="1"/>
  <c r="CQ94" s="1"/>
  <c r="W94"/>
  <c r="AU94" s="1"/>
  <c r="BK94" s="1"/>
  <c r="CA94" s="1"/>
  <c r="CI94" s="1"/>
  <c r="CR94" s="1"/>
  <c r="V97"/>
  <c r="AT97" s="1"/>
  <c r="BJ97" s="1"/>
  <c r="BZ97" s="1"/>
  <c r="CH97" s="1"/>
  <c r="CQ97" s="1"/>
  <c r="W97"/>
  <c r="AU97" s="1"/>
  <c r="BK97" s="1"/>
  <c r="CA97" s="1"/>
  <c r="CI97" s="1"/>
  <c r="CR97" s="1"/>
  <c r="V98"/>
  <c r="AT98" s="1"/>
  <c r="BJ98" s="1"/>
  <c r="BZ98" s="1"/>
  <c r="W98"/>
  <c r="AU98" s="1"/>
  <c r="BK98" s="1"/>
  <c r="CA98" s="1"/>
  <c r="V99"/>
  <c r="AT99" s="1"/>
  <c r="BJ99" s="1"/>
  <c r="BZ99" s="1"/>
  <c r="CH99" s="1"/>
  <c r="CQ99" s="1"/>
  <c r="W99"/>
  <c r="AU99" s="1"/>
  <c r="BK99" s="1"/>
  <c r="CA99" s="1"/>
  <c r="CI99" s="1"/>
  <c r="CR99" s="1"/>
  <c r="V101"/>
  <c r="AT101" s="1"/>
  <c r="BJ101" s="1"/>
  <c r="BZ101" s="1"/>
  <c r="W101"/>
  <c r="AU101" s="1"/>
  <c r="BK101" s="1"/>
  <c r="CA101" s="1"/>
  <c r="V102"/>
  <c r="AT102" s="1"/>
  <c r="BJ102" s="1"/>
  <c r="BZ102" s="1"/>
  <c r="CH102" s="1"/>
  <c r="CQ102" s="1"/>
  <c r="W102"/>
  <c r="AU102" s="1"/>
  <c r="BK102" s="1"/>
  <c r="CA102" s="1"/>
  <c r="CI102" s="1"/>
  <c r="CR102" s="1"/>
  <c r="V104"/>
  <c r="AT104" s="1"/>
  <c r="BJ104" s="1"/>
  <c r="BZ104" s="1"/>
  <c r="W104"/>
  <c r="AU104" s="1"/>
  <c r="BK104" s="1"/>
  <c r="CA104" s="1"/>
  <c r="V105"/>
  <c r="AT105" s="1"/>
  <c r="BJ105" s="1"/>
  <c r="BZ105" s="1"/>
  <c r="CH105" s="1"/>
  <c r="CQ105" s="1"/>
  <c r="W105"/>
  <c r="AU105" s="1"/>
  <c r="BK105" s="1"/>
  <c r="CA105" s="1"/>
  <c r="CI105" s="1"/>
  <c r="CR105" s="1"/>
  <c r="W107"/>
  <c r="AU107" s="1"/>
  <c r="BK107" s="1"/>
  <c r="CA107" s="1"/>
  <c r="V108"/>
  <c r="W108"/>
  <c r="AU108" s="1"/>
  <c r="BK108" s="1"/>
  <c r="CA108" s="1"/>
  <c r="CI108" s="1"/>
  <c r="CR108" s="1"/>
  <c r="V110"/>
  <c r="AT110" s="1"/>
  <c r="BJ110" s="1"/>
  <c r="BZ110" s="1"/>
  <c r="W110"/>
  <c r="AU110" s="1"/>
  <c r="BK110" s="1"/>
  <c r="CA110" s="1"/>
  <c r="V111"/>
  <c r="AT111" s="1"/>
  <c r="BJ111" s="1"/>
  <c r="BZ111" s="1"/>
  <c r="CH111" s="1"/>
  <c r="CQ111" s="1"/>
  <c r="W111"/>
  <c r="AU111" s="1"/>
  <c r="BK111" s="1"/>
  <c r="CA111" s="1"/>
  <c r="CI111" s="1"/>
  <c r="CR111" s="1"/>
  <c r="V113"/>
  <c r="AT113" s="1"/>
  <c r="BJ113" s="1"/>
  <c r="BZ113" s="1"/>
  <c r="W113"/>
  <c r="AU113" s="1"/>
  <c r="BK113" s="1"/>
  <c r="CA113" s="1"/>
  <c r="V114"/>
  <c r="AT114" s="1"/>
  <c r="BJ114" s="1"/>
  <c r="BZ114" s="1"/>
  <c r="CH114" s="1"/>
  <c r="CQ114" s="1"/>
  <c r="W114"/>
  <c r="AU114" s="1"/>
  <c r="BK114" s="1"/>
  <c r="CA114" s="1"/>
  <c r="CI114" s="1"/>
  <c r="CR114" s="1"/>
  <c r="V116"/>
  <c r="AT116" s="1"/>
  <c r="BJ116" s="1"/>
  <c r="BZ116" s="1"/>
  <c r="CH116" s="1"/>
  <c r="CQ116" s="1"/>
  <c r="W116"/>
  <c r="AU116" s="1"/>
  <c r="BK116" s="1"/>
  <c r="CA116" s="1"/>
  <c r="CI116" s="1"/>
  <c r="CR116" s="1"/>
  <c r="V117"/>
  <c r="AT117" s="1"/>
  <c r="BJ117" s="1"/>
  <c r="BZ117" s="1"/>
  <c r="W117"/>
  <c r="AU117" s="1"/>
  <c r="V118"/>
  <c r="AT118" s="1"/>
  <c r="BJ118" s="1"/>
  <c r="BZ118" s="1"/>
  <c r="CH118" s="1"/>
  <c r="CQ118" s="1"/>
  <c r="W118"/>
  <c r="AU118" s="1"/>
  <c r="BK118" s="1"/>
  <c r="CA118" s="1"/>
  <c r="CI118" s="1"/>
  <c r="CR118" s="1"/>
  <c r="V120"/>
  <c r="AT120" s="1"/>
  <c r="BJ120" s="1"/>
  <c r="BZ120" s="1"/>
  <c r="CH120" s="1"/>
  <c r="CQ120" s="1"/>
  <c r="V121"/>
  <c r="AT121" s="1"/>
  <c r="BJ121" s="1"/>
  <c r="BZ121" s="1"/>
  <c r="CH121" s="1"/>
  <c r="CQ121" s="1"/>
  <c r="W121"/>
  <c r="AU121" s="1"/>
  <c r="BK121" s="1"/>
  <c r="CA121" s="1"/>
  <c r="CI121" s="1"/>
  <c r="CR121" s="1"/>
  <c r="V122"/>
  <c r="AT122" s="1"/>
  <c r="BJ122" s="1"/>
  <c r="BZ122" s="1"/>
  <c r="W122"/>
  <c r="AU122" s="1"/>
  <c r="BK122" s="1"/>
  <c r="CA122" s="1"/>
  <c r="V123"/>
  <c r="AT123" s="1"/>
  <c r="BJ123" s="1"/>
  <c r="BZ123" s="1"/>
  <c r="CH123" s="1"/>
  <c r="CQ123" s="1"/>
  <c r="W123"/>
  <c r="AU123" s="1"/>
  <c r="BK123" s="1"/>
  <c r="CA123" s="1"/>
  <c r="CI123" s="1"/>
  <c r="CR123" s="1"/>
  <c r="V125"/>
  <c r="AT125" s="1"/>
  <c r="BJ125" s="1"/>
  <c r="BZ125" s="1"/>
  <c r="W125"/>
  <c r="AU125" s="1"/>
  <c r="BK125" s="1"/>
  <c r="CA125" s="1"/>
  <c r="V126"/>
  <c r="AT126" s="1"/>
  <c r="BJ126" s="1"/>
  <c r="BZ126" s="1"/>
  <c r="CH126" s="1"/>
  <c r="CQ126" s="1"/>
  <c r="W126"/>
  <c r="AU126" s="1"/>
  <c r="BK126" s="1"/>
  <c r="CA126" s="1"/>
  <c r="CI126" s="1"/>
  <c r="CR126" s="1"/>
  <c r="V128"/>
  <c r="AT128" s="1"/>
  <c r="BJ128" s="1"/>
  <c r="BZ128" s="1"/>
  <c r="CH128" s="1"/>
  <c r="CQ128" s="1"/>
  <c r="W128"/>
  <c r="AU128" s="1"/>
  <c r="BK128" s="1"/>
  <c r="CA128" s="1"/>
  <c r="CI128" s="1"/>
  <c r="CR128" s="1"/>
  <c r="V129"/>
  <c r="AT129" s="1"/>
  <c r="BJ129" s="1"/>
  <c r="BZ129" s="1"/>
  <c r="CH129" s="1"/>
  <c r="CQ129" s="1"/>
  <c r="W129"/>
  <c r="AU129" s="1"/>
  <c r="BK129" s="1"/>
  <c r="CA129" s="1"/>
  <c r="CI129" s="1"/>
  <c r="CR129" s="1"/>
  <c r="V130"/>
  <c r="AT130" s="1"/>
  <c r="BJ130" s="1"/>
  <c r="BZ130" s="1"/>
  <c r="CH130" s="1"/>
  <c r="CQ130" s="1"/>
  <c r="W130"/>
  <c r="AU130" s="1"/>
  <c r="BK130" s="1"/>
  <c r="CA130" s="1"/>
  <c r="CI130" s="1"/>
  <c r="CR130" s="1"/>
  <c r="V131"/>
  <c r="AT131" s="1"/>
  <c r="BJ131" s="1"/>
  <c r="BZ131" s="1"/>
  <c r="CH131" s="1"/>
  <c r="CQ131" s="1"/>
  <c r="W131"/>
  <c r="AU131" s="1"/>
  <c r="BK131" s="1"/>
  <c r="CA131" s="1"/>
  <c r="CI131" s="1"/>
  <c r="CR131" s="1"/>
  <c r="V132"/>
  <c r="AT132" s="1"/>
  <c r="BJ132" s="1"/>
  <c r="BZ132" s="1"/>
  <c r="CH132" s="1"/>
  <c r="CQ132" s="1"/>
  <c r="W132"/>
  <c r="AU132" s="1"/>
  <c r="BK132" s="1"/>
  <c r="CA132" s="1"/>
  <c r="CI132" s="1"/>
  <c r="CR132" s="1"/>
  <c r="V133"/>
  <c r="AT133" s="1"/>
  <c r="BJ133" s="1"/>
  <c r="BZ133" s="1"/>
  <c r="CH133" s="1"/>
  <c r="CQ133" s="1"/>
  <c r="W133"/>
  <c r="AU133" s="1"/>
  <c r="BK133" s="1"/>
  <c r="CA133" s="1"/>
  <c r="CI133" s="1"/>
  <c r="CR133" s="1"/>
  <c r="V134"/>
  <c r="AT134" s="1"/>
  <c r="BJ134" s="1"/>
  <c r="BZ134" s="1"/>
  <c r="W134"/>
  <c r="AU134" s="1"/>
  <c r="BK134" s="1"/>
  <c r="CA134" s="1"/>
  <c r="V135"/>
  <c r="AT135" s="1"/>
  <c r="BJ135" s="1"/>
  <c r="BZ135" s="1"/>
  <c r="CH135" s="1"/>
  <c r="CQ135" s="1"/>
  <c r="W135"/>
  <c r="AU135" s="1"/>
  <c r="BK135" s="1"/>
  <c r="CA135" s="1"/>
  <c r="CI135" s="1"/>
  <c r="CR135" s="1"/>
  <c r="V138"/>
  <c r="AT138" s="1"/>
  <c r="BJ138" s="1"/>
  <c r="BZ138" s="1"/>
  <c r="CH138" s="1"/>
  <c r="CQ138" s="1"/>
  <c r="W138"/>
  <c r="AU138" s="1"/>
  <c r="BK138" s="1"/>
  <c r="CA138" s="1"/>
  <c r="CI138" s="1"/>
  <c r="CR138" s="1"/>
  <c r="V139"/>
  <c r="AT139" s="1"/>
  <c r="W139"/>
  <c r="AU139" s="1"/>
  <c r="BK139" s="1"/>
  <c r="CA139" s="1"/>
  <c r="V140"/>
  <c r="AT140" s="1"/>
  <c r="BJ140" s="1"/>
  <c r="BZ140" s="1"/>
  <c r="CH140" s="1"/>
  <c r="CQ140" s="1"/>
  <c r="W140"/>
  <c r="AU140" s="1"/>
  <c r="BK140" s="1"/>
  <c r="CA140" s="1"/>
  <c r="CI140" s="1"/>
  <c r="CR140" s="1"/>
  <c r="V142"/>
  <c r="AT142" s="1"/>
  <c r="W142"/>
  <c r="AU142" s="1"/>
  <c r="BK142" s="1"/>
  <c r="CA142" s="1"/>
  <c r="V143"/>
  <c r="AT143" s="1"/>
  <c r="BJ143" s="1"/>
  <c r="BZ143" s="1"/>
  <c r="CH143" s="1"/>
  <c r="CQ143" s="1"/>
  <c r="W143"/>
  <c r="AU143" s="1"/>
  <c r="BK143" s="1"/>
  <c r="CA143" s="1"/>
  <c r="CI143" s="1"/>
  <c r="CR143" s="1"/>
  <c r="V145"/>
  <c r="AT145" s="1"/>
  <c r="BJ145" s="1"/>
  <c r="BZ145" s="1"/>
  <c r="W145"/>
  <c r="AU145" s="1"/>
  <c r="BK145" s="1"/>
  <c r="V146"/>
  <c r="AT146" s="1"/>
  <c r="BJ146" s="1"/>
  <c r="BZ146" s="1"/>
  <c r="CH146" s="1"/>
  <c r="CQ146" s="1"/>
  <c r="W146"/>
  <c r="AU146" s="1"/>
  <c r="BK146" s="1"/>
  <c r="CA146" s="1"/>
  <c r="CI146" s="1"/>
  <c r="CR146" s="1"/>
  <c r="V147"/>
  <c r="AT147" s="1"/>
  <c r="BJ147" s="1"/>
  <c r="BZ147" s="1"/>
  <c r="CH147" s="1"/>
  <c r="CQ147" s="1"/>
  <c r="W147"/>
  <c r="AU147" s="1"/>
  <c r="BK147" s="1"/>
  <c r="CA147" s="1"/>
  <c r="CI147" s="1"/>
  <c r="CR147" s="1"/>
  <c r="V149"/>
  <c r="AT149" s="1"/>
  <c r="BJ149" s="1"/>
  <c r="BZ149" s="1"/>
  <c r="W149"/>
  <c r="AU149" s="1"/>
  <c r="BK149" s="1"/>
  <c r="CA149" s="1"/>
  <c r="V150"/>
  <c r="AT150" s="1"/>
  <c r="BJ150" s="1"/>
  <c r="BZ150" s="1"/>
  <c r="CH150" s="1"/>
  <c r="CQ150" s="1"/>
  <c r="W150"/>
  <c r="AU150" s="1"/>
  <c r="BK150" s="1"/>
  <c r="CA150" s="1"/>
  <c r="CI150" s="1"/>
  <c r="CR150" s="1"/>
  <c r="V151"/>
  <c r="AT151" s="1"/>
  <c r="BJ151" s="1"/>
  <c r="BZ151" s="1"/>
  <c r="CH151" s="1"/>
  <c r="CQ151" s="1"/>
  <c r="W151"/>
  <c r="AU151" s="1"/>
  <c r="BK151" s="1"/>
  <c r="CA151" s="1"/>
  <c r="CI151" s="1"/>
  <c r="CR151" s="1"/>
  <c r="V152"/>
  <c r="AT152" s="1"/>
  <c r="BJ152" s="1"/>
  <c r="BZ152" s="1"/>
  <c r="CH152" s="1"/>
  <c r="CQ152" s="1"/>
  <c r="W152"/>
  <c r="AU152" s="1"/>
  <c r="BK152" s="1"/>
  <c r="CA152" s="1"/>
  <c r="CI152" s="1"/>
  <c r="CR152" s="1"/>
  <c r="V153"/>
  <c r="AT153" s="1"/>
  <c r="BJ153" s="1"/>
  <c r="BZ153" s="1"/>
  <c r="CH153" s="1"/>
  <c r="CQ153" s="1"/>
  <c r="W153"/>
  <c r="AU153" s="1"/>
  <c r="BK153" s="1"/>
  <c r="CA153" s="1"/>
  <c r="CI153" s="1"/>
  <c r="CR153" s="1"/>
  <c r="V154"/>
  <c r="AT154" s="1"/>
  <c r="BJ154" s="1"/>
  <c r="BZ154" s="1"/>
  <c r="CH154" s="1"/>
  <c r="CQ154" s="1"/>
  <c r="W154"/>
  <c r="AU154" s="1"/>
  <c r="BK154" s="1"/>
  <c r="CA154" s="1"/>
  <c r="CI154" s="1"/>
  <c r="CR154" s="1"/>
  <c r="V155"/>
  <c r="AT155" s="1"/>
  <c r="BJ155" s="1"/>
  <c r="BZ155" s="1"/>
  <c r="CH155" s="1"/>
  <c r="CQ155" s="1"/>
  <c r="W155"/>
  <c r="AU155" s="1"/>
  <c r="BK155" s="1"/>
  <c r="CA155" s="1"/>
  <c r="CI155" s="1"/>
  <c r="CR155" s="1"/>
  <c r="V156"/>
  <c r="AT156" s="1"/>
  <c r="BJ156" s="1"/>
  <c r="BZ156" s="1"/>
  <c r="CH156" s="1"/>
  <c r="CQ156" s="1"/>
  <c r="W156"/>
  <c r="AU156" s="1"/>
  <c r="BK156" s="1"/>
  <c r="CA156" s="1"/>
  <c r="CI156" s="1"/>
  <c r="CR156" s="1"/>
  <c r="V157"/>
  <c r="AT157" s="1"/>
  <c r="BJ157" s="1"/>
  <c r="BZ157" s="1"/>
  <c r="CH157" s="1"/>
  <c r="CQ157" s="1"/>
  <c r="W157"/>
  <c r="AU157" s="1"/>
  <c r="BK157" s="1"/>
  <c r="CA157" s="1"/>
  <c r="CI157" s="1"/>
  <c r="CR157" s="1"/>
  <c r="V159"/>
  <c r="AT159" s="1"/>
  <c r="BJ159" s="1"/>
  <c r="BZ159" s="1"/>
  <c r="CH159" s="1"/>
  <c r="CQ159" s="1"/>
  <c r="W159"/>
  <c r="AU159" s="1"/>
  <c r="BK159" s="1"/>
  <c r="CA159" s="1"/>
  <c r="CI159" s="1"/>
  <c r="CR159" s="1"/>
  <c r="V160"/>
  <c r="AT160" s="1"/>
  <c r="BJ160" s="1"/>
  <c r="BZ160" s="1"/>
  <c r="W160"/>
  <c r="AU160" s="1"/>
  <c r="BK160" s="1"/>
  <c r="V161"/>
  <c r="AT161" s="1"/>
  <c r="BJ161" s="1"/>
  <c r="BZ161" s="1"/>
  <c r="CH161" s="1"/>
  <c r="CQ161" s="1"/>
  <c r="W161"/>
  <c r="AU161" s="1"/>
  <c r="BK161" s="1"/>
  <c r="CA161" s="1"/>
  <c r="CI161" s="1"/>
  <c r="CR161" s="1"/>
  <c r="V163"/>
  <c r="AT163" s="1"/>
  <c r="BJ163" s="1"/>
  <c r="BZ163" s="1"/>
  <c r="CH163" s="1"/>
  <c r="CQ163" s="1"/>
  <c r="W163"/>
  <c r="AU163" s="1"/>
  <c r="BK163" s="1"/>
  <c r="CA163" s="1"/>
  <c r="CI163" s="1"/>
  <c r="CR163" s="1"/>
  <c r="V164"/>
  <c r="AT164" s="1"/>
  <c r="W164"/>
  <c r="AU164" s="1"/>
  <c r="BK164" s="1"/>
  <c r="V165"/>
  <c r="AT165" s="1"/>
  <c r="BJ165" s="1"/>
  <c r="BZ165" s="1"/>
  <c r="CH165" s="1"/>
  <c r="CQ165" s="1"/>
  <c r="W165"/>
  <c r="AU165" s="1"/>
  <c r="BK165" s="1"/>
  <c r="CA165" s="1"/>
  <c r="CI165" s="1"/>
  <c r="CR165" s="1"/>
  <c r="V167"/>
  <c r="AT167" s="1"/>
  <c r="BJ167" s="1"/>
  <c r="BZ167" s="1"/>
  <c r="CH167" s="1"/>
  <c r="CQ167" s="1"/>
  <c r="W167"/>
  <c r="AU167" s="1"/>
  <c r="BK167" s="1"/>
  <c r="CA167" s="1"/>
  <c r="CI167" s="1"/>
  <c r="CR167" s="1"/>
  <c r="V168"/>
  <c r="AT168" s="1"/>
  <c r="BJ168" s="1"/>
  <c r="W168"/>
  <c r="AU168" s="1"/>
  <c r="BK168" s="1"/>
  <c r="V169"/>
  <c r="AT169" s="1"/>
  <c r="BJ169" s="1"/>
  <c r="BZ169" s="1"/>
  <c r="CH169" s="1"/>
  <c r="CQ169" s="1"/>
  <c r="W169"/>
  <c r="AU169" s="1"/>
  <c r="BK169" s="1"/>
  <c r="CA169" s="1"/>
  <c r="CI169" s="1"/>
  <c r="CR169" s="1"/>
  <c r="V171"/>
  <c r="AT171" s="1"/>
  <c r="BJ171" s="1"/>
  <c r="BZ171" s="1"/>
  <c r="CH171" s="1"/>
  <c r="CQ171" s="1"/>
  <c r="W171"/>
  <c r="AU171" s="1"/>
  <c r="BK171" s="1"/>
  <c r="CA171" s="1"/>
  <c r="CI171" s="1"/>
  <c r="CR171" s="1"/>
  <c r="V172"/>
  <c r="AT172" s="1"/>
  <c r="BJ172" s="1"/>
  <c r="BZ172" s="1"/>
  <c r="CH172" s="1"/>
  <c r="CQ172" s="1"/>
  <c r="W172"/>
  <c r="AU172" s="1"/>
  <c r="BK172" s="1"/>
  <c r="CA172" s="1"/>
  <c r="CI172" s="1"/>
  <c r="CR172" s="1"/>
  <c r="V173"/>
  <c r="AT173" s="1"/>
  <c r="BJ173" s="1"/>
  <c r="W173"/>
  <c r="AU173" s="1"/>
  <c r="BK173" s="1"/>
  <c r="V174"/>
  <c r="AT174" s="1"/>
  <c r="BJ174" s="1"/>
  <c r="BZ174" s="1"/>
  <c r="CH174" s="1"/>
  <c r="CQ174" s="1"/>
  <c r="W174"/>
  <c r="AU174" s="1"/>
  <c r="BK174" s="1"/>
  <c r="CA174" s="1"/>
  <c r="CI174" s="1"/>
  <c r="CR174" s="1"/>
  <c r="V175"/>
  <c r="AT175" s="1"/>
  <c r="BJ175" s="1"/>
  <c r="BZ175" s="1"/>
  <c r="CH175" s="1"/>
  <c r="CQ175" s="1"/>
  <c r="W175"/>
  <c r="AU175" s="1"/>
  <c r="BK175" s="1"/>
  <c r="CA175" s="1"/>
  <c r="CI175" s="1"/>
  <c r="CR175" s="1"/>
  <c r="V177"/>
  <c r="AT177" s="1"/>
  <c r="BJ177" s="1"/>
  <c r="BZ177" s="1"/>
  <c r="CH177" s="1"/>
  <c r="CQ177" s="1"/>
  <c r="W177"/>
  <c r="AU177" s="1"/>
  <c r="BK177" s="1"/>
  <c r="CA177" s="1"/>
  <c r="CI177" s="1"/>
  <c r="CR177" s="1"/>
  <c r="V178"/>
  <c r="AT178" s="1"/>
  <c r="BJ178" s="1"/>
  <c r="BZ178" s="1"/>
  <c r="CH178" s="1"/>
  <c r="CQ178" s="1"/>
  <c r="W178"/>
  <c r="AU178" s="1"/>
  <c r="BK178" s="1"/>
  <c r="CA178" s="1"/>
  <c r="CI178" s="1"/>
  <c r="CR178" s="1"/>
  <c r="V179"/>
  <c r="AT179" s="1"/>
  <c r="W179"/>
  <c r="AU179" s="1"/>
  <c r="BK179" s="1"/>
  <c r="CA179" s="1"/>
  <c r="V180"/>
  <c r="AT180" s="1"/>
  <c r="BJ180" s="1"/>
  <c r="BZ180" s="1"/>
  <c r="CH180" s="1"/>
  <c r="CQ180" s="1"/>
  <c r="W180"/>
  <c r="AU180" s="1"/>
  <c r="BK180" s="1"/>
  <c r="CA180" s="1"/>
  <c r="CI180" s="1"/>
  <c r="CR180" s="1"/>
  <c r="V182"/>
  <c r="AT182" s="1"/>
  <c r="BJ182" s="1"/>
  <c r="BZ182" s="1"/>
  <c r="CH182" s="1"/>
  <c r="CQ182" s="1"/>
  <c r="W182"/>
  <c r="AU182" s="1"/>
  <c r="BK182" s="1"/>
  <c r="CA182" s="1"/>
  <c r="CI182" s="1"/>
  <c r="CR182" s="1"/>
  <c r="V183"/>
  <c r="AT183" s="1"/>
  <c r="BJ183" s="1"/>
  <c r="W183"/>
  <c r="AU183" s="1"/>
  <c r="BK183" s="1"/>
  <c r="V184"/>
  <c r="AT184" s="1"/>
  <c r="BJ184" s="1"/>
  <c r="BZ184" s="1"/>
  <c r="CH184" s="1"/>
  <c r="CQ184" s="1"/>
  <c r="W184"/>
  <c r="AU184" s="1"/>
  <c r="BK184" s="1"/>
  <c r="CA184" s="1"/>
  <c r="CI184" s="1"/>
  <c r="CR184" s="1"/>
  <c r="V185"/>
  <c r="AT185" s="1"/>
  <c r="BJ185" s="1"/>
  <c r="BZ185" s="1"/>
  <c r="CH185" s="1"/>
  <c r="CQ185" s="1"/>
  <c r="W185"/>
  <c r="AU185" s="1"/>
  <c r="BK185" s="1"/>
  <c r="CA185" s="1"/>
  <c r="CI185" s="1"/>
  <c r="CR185" s="1"/>
  <c r="V189"/>
  <c r="W189"/>
  <c r="V190"/>
  <c r="AT190" s="1"/>
  <c r="BJ190" s="1"/>
  <c r="BZ190" s="1"/>
  <c r="W190"/>
  <c r="AU190" s="1"/>
  <c r="BK190" s="1"/>
  <c r="CA190" s="1"/>
  <c r="V191"/>
  <c r="AT191" s="1"/>
  <c r="BJ191" s="1"/>
  <c r="BZ191" s="1"/>
  <c r="CH191" s="1"/>
  <c r="CQ191" s="1"/>
  <c r="W191"/>
  <c r="AU191" s="1"/>
  <c r="BK191" s="1"/>
  <c r="CA191" s="1"/>
  <c r="CI191" s="1"/>
  <c r="CR191" s="1"/>
  <c r="V192"/>
  <c r="AT192" s="1"/>
  <c r="BJ192" s="1"/>
  <c r="BZ192" s="1"/>
  <c r="CH192" s="1"/>
  <c r="CQ192" s="1"/>
  <c r="W192"/>
  <c r="AU192" s="1"/>
  <c r="BK192" s="1"/>
  <c r="CA192" s="1"/>
  <c r="CI192" s="1"/>
  <c r="CR192" s="1"/>
  <c r="V194"/>
  <c r="AT194" s="1"/>
  <c r="BJ194" s="1"/>
  <c r="BZ194" s="1"/>
  <c r="CH194" s="1"/>
  <c r="CQ194" s="1"/>
  <c r="W194"/>
  <c r="AU194" s="1"/>
  <c r="BK194" s="1"/>
  <c r="CA194" s="1"/>
  <c r="CI194" s="1"/>
  <c r="CR194" s="1"/>
  <c r="V195"/>
  <c r="AT195" s="1"/>
  <c r="BJ195" s="1"/>
  <c r="BZ195" s="1"/>
  <c r="W195"/>
  <c r="AU195" s="1"/>
  <c r="BK195" s="1"/>
  <c r="CA195" s="1"/>
  <c r="V196"/>
  <c r="AT196" s="1"/>
  <c r="BJ196" s="1"/>
  <c r="BZ196" s="1"/>
  <c r="CH196" s="1"/>
  <c r="CQ196" s="1"/>
  <c r="W196"/>
  <c r="AU196" s="1"/>
  <c r="BK196" s="1"/>
  <c r="CA196" s="1"/>
  <c r="CI196" s="1"/>
  <c r="CR196" s="1"/>
  <c r="V198"/>
  <c r="AT198" s="1"/>
  <c r="BJ198" s="1"/>
  <c r="BZ198" s="1"/>
  <c r="CH198" s="1"/>
  <c r="CQ198" s="1"/>
  <c r="W198"/>
  <c r="AU198" s="1"/>
  <c r="BK198" s="1"/>
  <c r="CA198" s="1"/>
  <c r="CI198" s="1"/>
  <c r="CR198" s="1"/>
  <c r="V199"/>
  <c r="AT199" s="1"/>
  <c r="BJ199" s="1"/>
  <c r="BZ199" s="1"/>
  <c r="CH199" s="1"/>
  <c r="CQ199" s="1"/>
  <c r="W199"/>
  <c r="AU199" s="1"/>
  <c r="BK199" s="1"/>
  <c r="CA199" s="1"/>
  <c r="CI199" s="1"/>
  <c r="CR199" s="1"/>
  <c r="V200"/>
  <c r="AT200" s="1"/>
  <c r="BJ200" s="1"/>
  <c r="BZ200" s="1"/>
  <c r="CH200" s="1"/>
  <c r="CQ200" s="1"/>
  <c r="W200"/>
  <c r="AU200" s="1"/>
  <c r="BK200" s="1"/>
  <c r="CA200" s="1"/>
  <c r="CI200" s="1"/>
  <c r="CR200" s="1"/>
  <c r="V201"/>
  <c r="AT201" s="1"/>
  <c r="BJ201" s="1"/>
  <c r="BZ201" s="1"/>
  <c r="W201"/>
  <c r="AU201" s="1"/>
  <c r="BK201" s="1"/>
  <c r="CA201" s="1"/>
  <c r="V202"/>
  <c r="AT202" s="1"/>
  <c r="BJ202" s="1"/>
  <c r="BZ202" s="1"/>
  <c r="CH202" s="1"/>
  <c r="CQ202" s="1"/>
  <c r="W202"/>
  <c r="AU202" s="1"/>
  <c r="BK202" s="1"/>
  <c r="CA202" s="1"/>
  <c r="CI202" s="1"/>
  <c r="CR202" s="1"/>
  <c r="V203"/>
  <c r="AT203" s="1"/>
  <c r="BJ203" s="1"/>
  <c r="BZ203" s="1"/>
  <c r="CH203" s="1"/>
  <c r="CQ203" s="1"/>
  <c r="W203"/>
  <c r="AU203" s="1"/>
  <c r="BK203" s="1"/>
  <c r="CA203" s="1"/>
  <c r="CI203" s="1"/>
  <c r="CR203" s="1"/>
  <c r="V204"/>
  <c r="AT204" s="1"/>
  <c r="BJ204" s="1"/>
  <c r="BZ204" s="1"/>
  <c r="CH204" s="1"/>
  <c r="CQ204" s="1"/>
  <c r="W204"/>
  <c r="AU204" s="1"/>
  <c r="BK204" s="1"/>
  <c r="CA204" s="1"/>
  <c r="CI204" s="1"/>
  <c r="CR204" s="1"/>
  <c r="V205"/>
  <c r="AT205" s="1"/>
  <c r="BJ205" s="1"/>
  <c r="BZ205" s="1"/>
  <c r="CH205" s="1"/>
  <c r="CQ205" s="1"/>
  <c r="W205"/>
  <c r="AU205" s="1"/>
  <c r="BK205" s="1"/>
  <c r="CA205" s="1"/>
  <c r="CI205" s="1"/>
  <c r="CR205" s="1"/>
  <c r="V206"/>
  <c r="AT206" s="1"/>
  <c r="BJ206" s="1"/>
  <c r="BZ206" s="1"/>
  <c r="CH206" s="1"/>
  <c r="CQ206" s="1"/>
  <c r="W206"/>
  <c r="AU206" s="1"/>
  <c r="BK206" s="1"/>
  <c r="CA206" s="1"/>
  <c r="CI206" s="1"/>
  <c r="CR206" s="1"/>
  <c r="V208"/>
  <c r="AT208" s="1"/>
  <c r="BJ208" s="1"/>
  <c r="BZ208" s="1"/>
  <c r="CH208" s="1"/>
  <c r="CQ208" s="1"/>
  <c r="W208"/>
  <c r="AU208" s="1"/>
  <c r="BK208" s="1"/>
  <c r="CA208" s="1"/>
  <c r="CI208" s="1"/>
  <c r="CR208" s="1"/>
  <c r="V209"/>
  <c r="AT209" s="1"/>
  <c r="BJ209" s="1"/>
  <c r="BZ209" s="1"/>
  <c r="W209"/>
  <c r="AU209" s="1"/>
  <c r="BK209" s="1"/>
  <c r="CA209" s="1"/>
  <c r="V210"/>
  <c r="AT210" s="1"/>
  <c r="BJ210" s="1"/>
  <c r="BZ210" s="1"/>
  <c r="CH210" s="1"/>
  <c r="CQ210" s="1"/>
  <c r="W210"/>
  <c r="AU210" s="1"/>
  <c r="BK210" s="1"/>
  <c r="CA210" s="1"/>
  <c r="CI210" s="1"/>
  <c r="CR210" s="1"/>
  <c r="V212"/>
  <c r="AT212" s="1"/>
  <c r="BJ212" s="1"/>
  <c r="BZ212" s="1"/>
  <c r="W212"/>
  <c r="AU212" s="1"/>
  <c r="BK212" s="1"/>
  <c r="CA212" s="1"/>
  <c r="V213"/>
  <c r="AT213" s="1"/>
  <c r="BJ213" s="1"/>
  <c r="BZ213" s="1"/>
  <c r="CH213" s="1"/>
  <c r="CQ213" s="1"/>
  <c r="W213"/>
  <c r="AU213" s="1"/>
  <c r="BK213" s="1"/>
  <c r="CA213" s="1"/>
  <c r="CI213" s="1"/>
  <c r="CR213" s="1"/>
  <c r="V214"/>
  <c r="AT214" s="1"/>
  <c r="BJ214" s="1"/>
  <c r="BZ214" s="1"/>
  <c r="CH214" s="1"/>
  <c r="CQ214" s="1"/>
  <c r="W214"/>
  <c r="AU214" s="1"/>
  <c r="BK214" s="1"/>
  <c r="CA214" s="1"/>
  <c r="CI214" s="1"/>
  <c r="CR214" s="1"/>
  <c r="V216"/>
  <c r="AT216" s="1"/>
  <c r="BJ216" s="1"/>
  <c r="BZ216" s="1"/>
  <c r="CH216" s="1"/>
  <c r="CQ216" s="1"/>
  <c r="W216"/>
  <c r="AU216" s="1"/>
  <c r="BK216" s="1"/>
  <c r="CA216" s="1"/>
  <c r="CI216" s="1"/>
  <c r="CR216" s="1"/>
  <c r="V217"/>
  <c r="AT217" s="1"/>
  <c r="BJ217" s="1"/>
  <c r="BZ217" s="1"/>
  <c r="W217"/>
  <c r="AU217" s="1"/>
  <c r="BK217" s="1"/>
  <c r="CA217" s="1"/>
  <c r="V218"/>
  <c r="AT218" s="1"/>
  <c r="BJ218" s="1"/>
  <c r="BZ218" s="1"/>
  <c r="CH218" s="1"/>
  <c r="CQ218" s="1"/>
  <c r="W218"/>
  <c r="AU218" s="1"/>
  <c r="BK218" s="1"/>
  <c r="CA218" s="1"/>
  <c r="CI218" s="1"/>
  <c r="CR218" s="1"/>
  <c r="V220"/>
  <c r="AT220" s="1"/>
  <c r="BJ220" s="1"/>
  <c r="BZ220" s="1"/>
  <c r="W220"/>
  <c r="AU220" s="1"/>
  <c r="BK220" s="1"/>
  <c r="CA220" s="1"/>
  <c r="V221"/>
  <c r="AT221" s="1"/>
  <c r="BJ221" s="1"/>
  <c r="BZ221" s="1"/>
  <c r="CH221" s="1"/>
  <c r="CQ221" s="1"/>
  <c r="W221"/>
  <c r="AU221" s="1"/>
  <c r="BK221" s="1"/>
  <c r="CA221" s="1"/>
  <c r="CI221" s="1"/>
  <c r="CR221" s="1"/>
  <c r="V222"/>
  <c r="AT222" s="1"/>
  <c r="BJ222" s="1"/>
  <c r="BZ222" s="1"/>
  <c r="CH222" s="1"/>
  <c r="CQ222" s="1"/>
  <c r="W222"/>
  <c r="AU222" s="1"/>
  <c r="BK222" s="1"/>
  <c r="CA222" s="1"/>
  <c r="CI222" s="1"/>
  <c r="CR222" s="1"/>
  <c r="W224"/>
  <c r="AU224" s="1"/>
  <c r="BK224" s="1"/>
  <c r="CA224" s="1"/>
  <c r="CI224" s="1"/>
  <c r="V226"/>
  <c r="W226"/>
  <c r="V228"/>
  <c r="AT228" s="1"/>
  <c r="BJ228" s="1"/>
  <c r="W228"/>
  <c r="AU228" s="1"/>
  <c r="V229"/>
  <c r="AT229" s="1"/>
  <c r="BJ229" s="1"/>
  <c r="BZ229" s="1"/>
  <c r="CH229" s="1"/>
  <c r="CQ229" s="1"/>
  <c r="W229"/>
  <c r="AU229" s="1"/>
  <c r="BK229" s="1"/>
  <c r="CA229" s="1"/>
  <c r="CI229" s="1"/>
  <c r="CR229" s="1"/>
  <c r="V231"/>
  <c r="AT231" s="1"/>
  <c r="BJ231" s="1"/>
  <c r="BZ231" s="1"/>
  <c r="CH231" s="1"/>
  <c r="CQ231" s="1"/>
  <c r="W231"/>
  <c r="AU231" s="1"/>
  <c r="BK231" s="1"/>
  <c r="CA231" s="1"/>
  <c r="CI231" s="1"/>
  <c r="CR231" s="1"/>
  <c r="V232"/>
  <c r="AT232" s="1"/>
  <c r="BJ232" s="1"/>
  <c r="BZ232" s="1"/>
  <c r="CH232" s="1"/>
  <c r="CQ232" s="1"/>
  <c r="W232"/>
  <c r="AU232" s="1"/>
  <c r="BK232" s="1"/>
  <c r="CA232" s="1"/>
  <c r="CI232" s="1"/>
  <c r="CR232" s="1"/>
  <c r="V233"/>
  <c r="AT233" s="1"/>
  <c r="BJ233" s="1"/>
  <c r="BZ233" s="1"/>
  <c r="CH233" s="1"/>
  <c r="CQ233" s="1"/>
  <c r="W233"/>
  <c r="AU233" s="1"/>
  <c r="BK233" s="1"/>
  <c r="CA233" s="1"/>
  <c r="CI233" s="1"/>
  <c r="CR233" s="1"/>
  <c r="V234"/>
  <c r="AT234" s="1"/>
  <c r="BJ234" s="1"/>
  <c r="BZ234" s="1"/>
  <c r="CH234" s="1"/>
  <c r="CQ234" s="1"/>
  <c r="W234"/>
  <c r="AU234" s="1"/>
  <c r="BK234" s="1"/>
  <c r="CA234" s="1"/>
  <c r="CI234" s="1"/>
  <c r="CR234" s="1"/>
  <c r="V235"/>
  <c r="AT235" s="1"/>
  <c r="BJ235" s="1"/>
  <c r="W235"/>
  <c r="AU235" s="1"/>
  <c r="V236"/>
  <c r="AT236" s="1"/>
  <c r="BJ236" s="1"/>
  <c r="BZ236" s="1"/>
  <c r="CH236" s="1"/>
  <c r="CQ236" s="1"/>
  <c r="W236"/>
  <c r="AU236" s="1"/>
  <c r="BK236" s="1"/>
  <c r="CA236" s="1"/>
  <c r="CI236" s="1"/>
  <c r="CR236" s="1"/>
  <c r="V238"/>
  <c r="AT238" s="1"/>
  <c r="BJ238" s="1"/>
  <c r="W238"/>
  <c r="AU238" s="1"/>
  <c r="V239"/>
  <c r="AT239" s="1"/>
  <c r="BJ239" s="1"/>
  <c r="BZ239" s="1"/>
  <c r="CH239" s="1"/>
  <c r="CQ239" s="1"/>
  <c r="W239"/>
  <c r="AU239" s="1"/>
  <c r="BK239" s="1"/>
  <c r="CA239" s="1"/>
  <c r="CI239" s="1"/>
  <c r="CR239" s="1"/>
  <c r="W241"/>
  <c r="AU241" s="1"/>
  <c r="BK241" s="1"/>
  <c r="CA241" s="1"/>
  <c r="V243"/>
  <c r="AT243" s="1"/>
  <c r="BJ243" s="1"/>
  <c r="W243"/>
  <c r="AU243" s="1"/>
  <c r="BK243" s="1"/>
  <c r="V244"/>
  <c r="AT244" s="1"/>
  <c r="BJ244" s="1"/>
  <c r="BZ244" s="1"/>
  <c r="CH244" s="1"/>
  <c r="CQ244" s="1"/>
  <c r="W244"/>
  <c r="AU244" s="1"/>
  <c r="BK244" s="1"/>
  <c r="CA244" s="1"/>
  <c r="CI244" s="1"/>
  <c r="CR244" s="1"/>
  <c r="V245"/>
  <c r="AT245" s="1"/>
  <c r="BJ245" s="1"/>
  <c r="BZ245" s="1"/>
  <c r="CH245" s="1"/>
  <c r="CQ245" s="1"/>
  <c r="W245"/>
  <c r="AU245" s="1"/>
  <c r="BK245" s="1"/>
  <c r="CA245" s="1"/>
  <c r="CI245" s="1"/>
  <c r="CR245" s="1"/>
  <c r="V246"/>
  <c r="AT246" s="1"/>
  <c r="BJ246" s="1"/>
  <c r="BZ246" s="1"/>
  <c r="CH246" s="1"/>
  <c r="CQ246" s="1"/>
  <c r="W246"/>
  <c r="AU246" s="1"/>
  <c r="BK246" s="1"/>
  <c r="CA246" s="1"/>
  <c r="CI246" s="1"/>
  <c r="CR246" s="1"/>
  <c r="V247"/>
  <c r="AT247" s="1"/>
  <c r="BJ247" s="1"/>
  <c r="BZ247" s="1"/>
  <c r="CH247" s="1"/>
  <c r="CQ247" s="1"/>
  <c r="W247"/>
  <c r="AU247" s="1"/>
  <c r="BK247" s="1"/>
  <c r="CA247" s="1"/>
  <c r="CI247" s="1"/>
  <c r="CR247" s="1"/>
  <c r="V248"/>
  <c r="AT248" s="1"/>
  <c r="BJ248" s="1"/>
  <c r="BZ248" s="1"/>
  <c r="CH248" s="1"/>
  <c r="CQ248" s="1"/>
  <c r="W248"/>
  <c r="AU248" s="1"/>
  <c r="BK248" s="1"/>
  <c r="CA248" s="1"/>
  <c r="CI248" s="1"/>
  <c r="CR248" s="1"/>
  <c r="V249"/>
  <c r="AT249" s="1"/>
  <c r="BJ249" s="1"/>
  <c r="BZ249" s="1"/>
  <c r="CH249" s="1"/>
  <c r="CQ249" s="1"/>
  <c r="W249"/>
  <c r="AU249" s="1"/>
  <c r="BK249" s="1"/>
  <c r="CA249" s="1"/>
  <c r="CI249" s="1"/>
  <c r="CR249" s="1"/>
  <c r="V251"/>
  <c r="AT251" s="1"/>
  <c r="BJ251" s="1"/>
  <c r="W251"/>
  <c r="AU251" s="1"/>
  <c r="BK251" s="1"/>
  <c r="V252"/>
  <c r="AT252" s="1"/>
  <c r="BJ252" s="1"/>
  <c r="BZ252" s="1"/>
  <c r="CH252" s="1"/>
  <c r="CQ252" s="1"/>
  <c r="W252"/>
  <c r="AU252" s="1"/>
  <c r="BK252" s="1"/>
  <c r="CA252" s="1"/>
  <c r="CI252" s="1"/>
  <c r="CR252" s="1"/>
  <c r="V253"/>
  <c r="AT253" s="1"/>
  <c r="BJ253" s="1"/>
  <c r="BZ253" s="1"/>
  <c r="CH253" s="1"/>
  <c r="CQ253" s="1"/>
  <c r="W253"/>
  <c r="AU253" s="1"/>
  <c r="BK253" s="1"/>
  <c r="CA253" s="1"/>
  <c r="CI253" s="1"/>
  <c r="CR253" s="1"/>
  <c r="V254"/>
  <c r="AT254" s="1"/>
  <c r="BJ254" s="1"/>
  <c r="BZ254" s="1"/>
  <c r="CH254" s="1"/>
  <c r="CQ254" s="1"/>
  <c r="W254"/>
  <c r="AU254" s="1"/>
  <c r="BK254" s="1"/>
  <c r="CA254" s="1"/>
  <c r="CI254" s="1"/>
  <c r="CR254" s="1"/>
  <c r="V256"/>
  <c r="AT256" s="1"/>
  <c r="BJ256" s="1"/>
  <c r="W256"/>
  <c r="AU256" s="1"/>
  <c r="BK256" s="1"/>
  <c r="V257"/>
  <c r="AT257" s="1"/>
  <c r="BJ257" s="1"/>
  <c r="BZ257" s="1"/>
  <c r="CH257" s="1"/>
  <c r="CQ257" s="1"/>
  <c r="W257"/>
  <c r="AU257" s="1"/>
  <c r="BK257" s="1"/>
  <c r="CA257" s="1"/>
  <c r="CI257" s="1"/>
  <c r="CR257" s="1"/>
  <c r="V259"/>
  <c r="AT259" s="1"/>
  <c r="BJ259" s="1"/>
  <c r="W259"/>
  <c r="AU259" s="1"/>
  <c r="BK259" s="1"/>
  <c r="V260"/>
  <c r="AT260" s="1"/>
  <c r="BJ260" s="1"/>
  <c r="BZ260" s="1"/>
  <c r="CH260" s="1"/>
  <c r="CQ260" s="1"/>
  <c r="W260"/>
  <c r="AU260" s="1"/>
  <c r="BK260" s="1"/>
  <c r="CA260" s="1"/>
  <c r="CI260" s="1"/>
  <c r="CR260" s="1"/>
  <c r="V261"/>
  <c r="AT261" s="1"/>
  <c r="BJ261" s="1"/>
  <c r="BZ261" s="1"/>
  <c r="CH261" s="1"/>
  <c r="CQ261" s="1"/>
  <c r="W261"/>
  <c r="AU261" s="1"/>
  <c r="BK261" s="1"/>
  <c r="CA261" s="1"/>
  <c r="CI261" s="1"/>
  <c r="CR261" s="1"/>
  <c r="V263"/>
  <c r="AT263" s="1"/>
  <c r="BJ263" s="1"/>
  <c r="BZ263" s="1"/>
  <c r="W263"/>
  <c r="AU263" s="1"/>
  <c r="BK263" s="1"/>
  <c r="CA263" s="1"/>
  <c r="V265"/>
  <c r="AT265" s="1"/>
  <c r="BJ265" s="1"/>
  <c r="BZ265" s="1"/>
  <c r="W265"/>
  <c r="AU265" s="1"/>
  <c r="BK265" s="1"/>
  <c r="CA265" s="1"/>
  <c r="V266"/>
  <c r="AT266" s="1"/>
  <c r="BJ266" s="1"/>
  <c r="BZ266" s="1"/>
  <c r="CH266" s="1"/>
  <c r="CQ266" s="1"/>
  <c r="W266"/>
  <c r="AU266" s="1"/>
  <c r="BK266" s="1"/>
  <c r="CA266" s="1"/>
  <c r="CI266" s="1"/>
  <c r="CR266" s="1"/>
  <c r="V268"/>
  <c r="AT268" s="1"/>
  <c r="BJ268" s="1"/>
  <c r="BZ268" s="1"/>
  <c r="W268"/>
  <c r="AU268" s="1"/>
  <c r="BK268" s="1"/>
  <c r="CA268" s="1"/>
  <c r="V269"/>
  <c r="AT269" s="1"/>
  <c r="W269"/>
  <c r="AU269" s="1"/>
  <c r="BK269" s="1"/>
  <c r="CA269" s="1"/>
  <c r="V270"/>
  <c r="AT270" s="1"/>
  <c r="BJ270" s="1"/>
  <c r="BZ270" s="1"/>
  <c r="CH270" s="1"/>
  <c r="CQ270" s="1"/>
  <c r="W270"/>
  <c r="AU270" s="1"/>
  <c r="BK270" s="1"/>
  <c r="CA270" s="1"/>
  <c r="CI270" s="1"/>
  <c r="CR270" s="1"/>
  <c r="V272"/>
  <c r="AT272" s="1"/>
  <c r="BJ272" s="1"/>
  <c r="BZ272" s="1"/>
  <c r="CH272" s="1"/>
  <c r="CQ272" s="1"/>
  <c r="W272"/>
  <c r="AU272" s="1"/>
  <c r="BK272" s="1"/>
  <c r="CA272" s="1"/>
  <c r="CI272" s="1"/>
  <c r="CR272" s="1"/>
  <c r="V274"/>
  <c r="W274"/>
  <c r="V276"/>
  <c r="AL276" s="1"/>
  <c r="W276"/>
  <c r="AM276" s="1"/>
  <c r="V277"/>
  <c r="AL277" s="1"/>
  <c r="AT277" s="1"/>
  <c r="BJ277" s="1"/>
  <c r="BZ277" s="1"/>
  <c r="CH277" s="1"/>
  <c r="CQ277" s="1"/>
  <c r="W277"/>
  <c r="AM277" s="1"/>
  <c r="AU277" s="1"/>
  <c r="BK277" s="1"/>
  <c r="CA277" s="1"/>
  <c r="CI277" s="1"/>
  <c r="CR277" s="1"/>
  <c r="V278"/>
  <c r="AL278" s="1"/>
  <c r="AT278" s="1"/>
  <c r="BJ278" s="1"/>
  <c r="BZ278" s="1"/>
  <c r="CH278" s="1"/>
  <c r="CQ278" s="1"/>
  <c r="W278"/>
  <c r="AM278" s="1"/>
  <c r="AU278" s="1"/>
  <c r="BK278" s="1"/>
  <c r="CA278" s="1"/>
  <c r="CI278" s="1"/>
  <c r="CR278" s="1"/>
  <c r="V279"/>
  <c r="AL279" s="1"/>
  <c r="AT279" s="1"/>
  <c r="BJ279" s="1"/>
  <c r="BZ279" s="1"/>
  <c r="CH279" s="1"/>
  <c r="CQ279" s="1"/>
  <c r="W279"/>
  <c r="AM279" s="1"/>
  <c r="AU279" s="1"/>
  <c r="BK279" s="1"/>
  <c r="CA279" s="1"/>
  <c r="CI279" s="1"/>
  <c r="CR279" s="1"/>
  <c r="V280"/>
  <c r="AL280" s="1"/>
  <c r="AT280" s="1"/>
  <c r="BJ280" s="1"/>
  <c r="BZ280" s="1"/>
  <c r="CH280" s="1"/>
  <c r="CQ280" s="1"/>
  <c r="W280"/>
  <c r="AM280" s="1"/>
  <c r="AU280" s="1"/>
  <c r="BK280" s="1"/>
  <c r="CA280" s="1"/>
  <c r="CI280" s="1"/>
  <c r="CR280" s="1"/>
  <c r="W281"/>
  <c r="AM281" s="1"/>
  <c r="AU281" s="1"/>
  <c r="BK281" s="1"/>
  <c r="CA281" s="1"/>
  <c r="CI281" s="1"/>
  <c r="CR281" s="1"/>
  <c r="V282"/>
  <c r="AL282" s="1"/>
  <c r="AT282" s="1"/>
  <c r="BJ282" s="1"/>
  <c r="BZ282" s="1"/>
  <c r="CH282" s="1"/>
  <c r="CQ282" s="1"/>
  <c r="W282"/>
  <c r="AM282" s="1"/>
  <c r="AU282" s="1"/>
  <c r="BK282" s="1"/>
  <c r="CA282" s="1"/>
  <c r="CI282" s="1"/>
  <c r="CR282" s="1"/>
  <c r="V283"/>
  <c r="AL283" s="1"/>
  <c r="AT283" s="1"/>
  <c r="BJ283" s="1"/>
  <c r="BZ283" s="1"/>
  <c r="CH283" s="1"/>
  <c r="CQ283" s="1"/>
  <c r="W283"/>
  <c r="AM283" s="1"/>
  <c r="AU283" s="1"/>
  <c r="BK283" s="1"/>
  <c r="CA283" s="1"/>
  <c r="CI283" s="1"/>
  <c r="CR283" s="1"/>
  <c r="V284"/>
  <c r="AL284" s="1"/>
  <c r="AT284" s="1"/>
  <c r="BJ284" s="1"/>
  <c r="BZ284" s="1"/>
  <c r="CH284" s="1"/>
  <c r="CQ284" s="1"/>
  <c r="W284"/>
  <c r="AM284" s="1"/>
  <c r="AU284" s="1"/>
  <c r="BK284" s="1"/>
  <c r="CA284" s="1"/>
  <c r="CI284" s="1"/>
  <c r="CR284" s="1"/>
  <c r="V285"/>
  <c r="AL285" s="1"/>
  <c r="AT285" s="1"/>
  <c r="BJ285" s="1"/>
  <c r="BZ285" s="1"/>
  <c r="CH285" s="1"/>
  <c r="CQ285" s="1"/>
  <c r="W285"/>
  <c r="AM285" s="1"/>
  <c r="AU285" s="1"/>
  <c r="BK285" s="1"/>
  <c r="CA285" s="1"/>
  <c r="CI285" s="1"/>
  <c r="CR285" s="1"/>
  <c r="V286"/>
  <c r="AL286" s="1"/>
  <c r="AT286" s="1"/>
  <c r="BJ286" s="1"/>
  <c r="BZ286" s="1"/>
  <c r="CH286" s="1"/>
  <c r="CQ286" s="1"/>
  <c r="W286"/>
  <c r="AM286" s="1"/>
  <c r="AU286" s="1"/>
  <c r="BK286" s="1"/>
  <c r="CA286" s="1"/>
  <c r="CI286" s="1"/>
  <c r="CR286" s="1"/>
  <c r="V287"/>
  <c r="AL287" s="1"/>
  <c r="AT287" s="1"/>
  <c r="BJ287" s="1"/>
  <c r="BZ287" s="1"/>
  <c r="CH287" s="1"/>
  <c r="CQ287" s="1"/>
  <c r="W287"/>
  <c r="AM287" s="1"/>
  <c r="AU287" s="1"/>
  <c r="BK287" s="1"/>
  <c r="CA287" s="1"/>
  <c r="CI287" s="1"/>
  <c r="CR287" s="1"/>
  <c r="V288"/>
  <c r="AL288" s="1"/>
  <c r="AT288" s="1"/>
  <c r="BJ288" s="1"/>
  <c r="V289"/>
  <c r="AL289" s="1"/>
  <c r="AT289" s="1"/>
  <c r="BJ289" s="1"/>
  <c r="BZ289" s="1"/>
  <c r="CH289" s="1"/>
  <c r="CQ289" s="1"/>
  <c r="V290"/>
  <c r="AL290" s="1"/>
  <c r="AT290" s="1"/>
  <c r="BJ290" s="1"/>
  <c r="BZ290" s="1"/>
  <c r="CH290" s="1"/>
  <c r="CQ290" s="1"/>
  <c r="V291"/>
  <c r="AL291" s="1"/>
  <c r="AT291" s="1"/>
  <c r="BJ291" s="1"/>
  <c r="BZ291" s="1"/>
  <c r="CH291" s="1"/>
  <c r="CQ291" s="1"/>
  <c r="V292"/>
  <c r="AL292" s="1"/>
  <c r="AT292" s="1"/>
  <c r="BJ292" s="1"/>
  <c r="BZ292" s="1"/>
  <c r="CH292" s="1"/>
  <c r="CQ292" s="1"/>
  <c r="V293"/>
  <c r="AL293" s="1"/>
  <c r="AT293" s="1"/>
  <c r="BJ293" s="1"/>
  <c r="BZ293" s="1"/>
  <c r="CH293" s="1"/>
  <c r="CQ293" s="1"/>
  <c r="V295"/>
  <c r="AL295" s="1"/>
  <c r="AT295" s="1"/>
  <c r="BJ295" s="1"/>
  <c r="BZ295" s="1"/>
  <c r="CH295" s="1"/>
  <c r="CQ295" s="1"/>
  <c r="V297"/>
  <c r="W297"/>
  <c r="W8"/>
  <c r="V8"/>
  <c r="S9"/>
  <c r="AI9" s="1"/>
  <c r="AQ9" s="1"/>
  <c r="BG9" s="1"/>
  <c r="BW9" s="1"/>
  <c r="CE9" s="1"/>
  <c r="CN9" s="1"/>
  <c r="S11"/>
  <c r="AI11" s="1"/>
  <c r="S12"/>
  <c r="AI12" s="1"/>
  <c r="AQ12" s="1"/>
  <c r="BG12" s="1"/>
  <c r="BW12" s="1"/>
  <c r="CE12" s="1"/>
  <c r="CN12" s="1"/>
  <c r="S14"/>
  <c r="AI14" s="1"/>
  <c r="S15"/>
  <c r="AI15" s="1"/>
  <c r="AQ15" s="1"/>
  <c r="BG15" s="1"/>
  <c r="BW15" s="1"/>
  <c r="CE15" s="1"/>
  <c r="CN15" s="1"/>
  <c r="S17"/>
  <c r="AI17" s="1"/>
  <c r="S18"/>
  <c r="AI18" s="1"/>
  <c r="AQ18" s="1"/>
  <c r="BG18" s="1"/>
  <c r="BW18" s="1"/>
  <c r="CE18" s="1"/>
  <c r="CN18" s="1"/>
  <c r="S20"/>
  <c r="AI20" s="1"/>
  <c r="S21"/>
  <c r="AI21" s="1"/>
  <c r="AQ21" s="1"/>
  <c r="BG21" s="1"/>
  <c r="BW21" s="1"/>
  <c r="CE21" s="1"/>
  <c r="CN21" s="1"/>
  <c r="S22"/>
  <c r="AI22" s="1"/>
  <c r="AQ22" s="1"/>
  <c r="BG22" s="1"/>
  <c r="BW22" s="1"/>
  <c r="CE22" s="1"/>
  <c r="CN22" s="1"/>
  <c r="S23"/>
  <c r="AI23" s="1"/>
  <c r="AQ23" s="1"/>
  <c r="BG23" s="1"/>
  <c r="BW23" s="1"/>
  <c r="CE23" s="1"/>
  <c r="CN23" s="1"/>
  <c r="S24"/>
  <c r="AI24" s="1"/>
  <c r="AQ24" s="1"/>
  <c r="BG24" s="1"/>
  <c r="BW24" s="1"/>
  <c r="CE24" s="1"/>
  <c r="CN24" s="1"/>
  <c r="S25"/>
  <c r="AI25" s="1"/>
  <c r="AQ25" s="1"/>
  <c r="BG25" s="1"/>
  <c r="BW25" s="1"/>
  <c r="CE25" s="1"/>
  <c r="CN25" s="1"/>
  <c r="S26"/>
  <c r="AI26" s="1"/>
  <c r="AQ26" s="1"/>
  <c r="BG26" s="1"/>
  <c r="BW26" s="1"/>
  <c r="CE26" s="1"/>
  <c r="CN26" s="1"/>
  <c r="S28"/>
  <c r="AI28" s="1"/>
  <c r="AQ28" s="1"/>
  <c r="BG28" s="1"/>
  <c r="BW28" s="1"/>
  <c r="CE28" s="1"/>
  <c r="CN28" s="1"/>
  <c r="S29"/>
  <c r="AI29" s="1"/>
  <c r="S30"/>
  <c r="AI30" s="1"/>
  <c r="AQ30" s="1"/>
  <c r="BG30" s="1"/>
  <c r="BW30" s="1"/>
  <c r="CE30" s="1"/>
  <c r="CN30" s="1"/>
  <c r="S32"/>
  <c r="AI32" s="1"/>
  <c r="S33"/>
  <c r="AI33" s="1"/>
  <c r="AQ33" s="1"/>
  <c r="BG33" s="1"/>
  <c r="BW33" s="1"/>
  <c r="CE33" s="1"/>
  <c r="CN33" s="1"/>
  <c r="S34"/>
  <c r="AI34" s="1"/>
  <c r="AQ34" s="1"/>
  <c r="BG34" s="1"/>
  <c r="BW34" s="1"/>
  <c r="CE34" s="1"/>
  <c r="CN34" s="1"/>
  <c r="S36"/>
  <c r="AI36" s="1"/>
  <c r="S37"/>
  <c r="AI37" s="1"/>
  <c r="AQ37" s="1"/>
  <c r="BG37" s="1"/>
  <c r="BW37" s="1"/>
  <c r="CE37" s="1"/>
  <c r="CN37" s="1"/>
  <c r="S39"/>
  <c r="AI39" s="1"/>
  <c r="S40"/>
  <c r="AI40" s="1"/>
  <c r="AQ40" s="1"/>
  <c r="BG40" s="1"/>
  <c r="BW40" s="1"/>
  <c r="CE40" s="1"/>
  <c r="CN40" s="1"/>
  <c r="S42"/>
  <c r="S43"/>
  <c r="S44"/>
  <c r="S46"/>
  <c r="AI46" s="1"/>
  <c r="AQ46" s="1"/>
  <c r="BG46" s="1"/>
  <c r="BW46" s="1"/>
  <c r="CE46" s="1"/>
  <c r="CN46" s="1"/>
  <c r="S47"/>
  <c r="AI47" s="1"/>
  <c r="AQ47" s="1"/>
  <c r="BG47" s="1"/>
  <c r="BW47" s="1"/>
  <c r="CE47" s="1"/>
  <c r="CN47" s="1"/>
  <c r="S48"/>
  <c r="AI48" s="1"/>
  <c r="AQ48" s="1"/>
  <c r="BG48" s="1"/>
  <c r="BW48" s="1"/>
  <c r="CE48" s="1"/>
  <c r="CN48" s="1"/>
  <c r="S49"/>
  <c r="AI49" s="1"/>
  <c r="AQ49" s="1"/>
  <c r="BG49" s="1"/>
  <c r="BW49" s="1"/>
  <c r="CE49" s="1"/>
  <c r="CN49" s="1"/>
  <c r="S50"/>
  <c r="AI50" s="1"/>
  <c r="S52"/>
  <c r="AI52" s="1"/>
  <c r="S53"/>
  <c r="AI53" s="1"/>
  <c r="AQ53" s="1"/>
  <c r="BG53" s="1"/>
  <c r="BW53" s="1"/>
  <c r="CE53" s="1"/>
  <c r="CN53" s="1"/>
  <c r="S55"/>
  <c r="AI55" s="1"/>
  <c r="S56"/>
  <c r="AI56" s="1"/>
  <c r="AQ56" s="1"/>
  <c r="BG56" s="1"/>
  <c r="BW56" s="1"/>
  <c r="CE56" s="1"/>
  <c r="CN56" s="1"/>
  <c r="S57"/>
  <c r="AI57" s="1"/>
  <c r="AQ57" s="1"/>
  <c r="BG57" s="1"/>
  <c r="BW57" s="1"/>
  <c r="CE57" s="1"/>
  <c r="CN57" s="1"/>
  <c r="S59"/>
  <c r="AI59" s="1"/>
  <c r="S60"/>
  <c r="AI60" s="1"/>
  <c r="AQ60" s="1"/>
  <c r="BG60" s="1"/>
  <c r="BW60" s="1"/>
  <c r="CE60" s="1"/>
  <c r="CN60" s="1"/>
  <c r="S62"/>
  <c r="AI62" s="1"/>
  <c r="S63"/>
  <c r="AI63" s="1"/>
  <c r="AQ63" s="1"/>
  <c r="BG63" s="1"/>
  <c r="BW63" s="1"/>
  <c r="CE63" s="1"/>
  <c r="CN63" s="1"/>
  <c r="S65"/>
  <c r="AI65" s="1"/>
  <c r="S66"/>
  <c r="AI66" s="1"/>
  <c r="AQ66" s="1"/>
  <c r="BG66" s="1"/>
  <c r="BW66" s="1"/>
  <c r="CE66" s="1"/>
  <c r="CN66" s="1"/>
  <c r="S68"/>
  <c r="AI68" s="1"/>
  <c r="S69"/>
  <c r="AI69" s="1"/>
  <c r="AQ69" s="1"/>
  <c r="BG69" s="1"/>
  <c r="BW69" s="1"/>
  <c r="CE69" s="1"/>
  <c r="CN69" s="1"/>
  <c r="S71"/>
  <c r="AI71" s="1"/>
  <c r="S72"/>
  <c r="AI72" s="1"/>
  <c r="AQ72" s="1"/>
  <c r="BG72" s="1"/>
  <c r="BW72" s="1"/>
  <c r="CE72" s="1"/>
  <c r="CN72" s="1"/>
  <c r="S74"/>
  <c r="AI74" s="1"/>
  <c r="S75"/>
  <c r="AI75" s="1"/>
  <c r="AQ75" s="1"/>
  <c r="BG75" s="1"/>
  <c r="BW75" s="1"/>
  <c r="CE75" s="1"/>
  <c r="CN75" s="1"/>
  <c r="S76"/>
  <c r="AI76" s="1"/>
  <c r="AQ76" s="1"/>
  <c r="BG76" s="1"/>
  <c r="BW76" s="1"/>
  <c r="CE76" s="1"/>
  <c r="CN76" s="1"/>
  <c r="S78"/>
  <c r="AI78" s="1"/>
  <c r="S79"/>
  <c r="AI79" s="1"/>
  <c r="AQ79" s="1"/>
  <c r="BG79" s="1"/>
  <c r="BW79" s="1"/>
  <c r="CE79" s="1"/>
  <c r="CN79" s="1"/>
  <c r="S80"/>
  <c r="AI80" s="1"/>
  <c r="AQ80" s="1"/>
  <c r="BG80" s="1"/>
  <c r="BW80" s="1"/>
  <c r="CE80" s="1"/>
  <c r="CN80" s="1"/>
  <c r="S82"/>
  <c r="AI82" s="1"/>
  <c r="S83"/>
  <c r="AI83" s="1"/>
  <c r="AQ83" s="1"/>
  <c r="BG83" s="1"/>
  <c r="BW83" s="1"/>
  <c r="CE83" s="1"/>
  <c r="CN83" s="1"/>
  <c r="S85"/>
  <c r="AI85" s="1"/>
  <c r="S86"/>
  <c r="AI86" s="1"/>
  <c r="AQ86" s="1"/>
  <c r="BG86" s="1"/>
  <c r="BW86" s="1"/>
  <c r="CE86" s="1"/>
  <c r="CN86" s="1"/>
  <c r="S88"/>
  <c r="AI88" s="1"/>
  <c r="AQ88" s="1"/>
  <c r="BG88" s="1"/>
  <c r="BW88" s="1"/>
  <c r="CE88" s="1"/>
  <c r="CN88" s="1"/>
  <c r="S89"/>
  <c r="AI89" s="1"/>
  <c r="AQ89" s="1"/>
  <c r="BG89" s="1"/>
  <c r="BW89" s="1"/>
  <c r="CE89" s="1"/>
  <c r="CN89" s="1"/>
  <c r="S90"/>
  <c r="AI90" s="1"/>
  <c r="AQ90" s="1"/>
  <c r="BG90" s="1"/>
  <c r="BW90" s="1"/>
  <c r="S92"/>
  <c r="AQ92" s="1"/>
  <c r="BG92" s="1"/>
  <c r="BW92" s="1"/>
  <c r="CE92" s="1"/>
  <c r="CN92" s="1"/>
  <c r="S93"/>
  <c r="AQ93" s="1"/>
  <c r="BG93" s="1"/>
  <c r="BW93" s="1"/>
  <c r="S94"/>
  <c r="AQ94" s="1"/>
  <c r="BG94" s="1"/>
  <c r="BW94" s="1"/>
  <c r="CE94" s="1"/>
  <c r="CN94" s="1"/>
  <c r="S97"/>
  <c r="AQ97" s="1"/>
  <c r="BG97" s="1"/>
  <c r="BW97" s="1"/>
  <c r="CE97" s="1"/>
  <c r="CN97" s="1"/>
  <c r="S98"/>
  <c r="AQ98" s="1"/>
  <c r="BG98" s="1"/>
  <c r="BW98" s="1"/>
  <c r="S99"/>
  <c r="AQ99" s="1"/>
  <c r="BG99" s="1"/>
  <c r="BW99" s="1"/>
  <c r="CE99" s="1"/>
  <c r="CN99" s="1"/>
  <c r="S101"/>
  <c r="AQ101" s="1"/>
  <c r="BG101" s="1"/>
  <c r="BW101" s="1"/>
  <c r="S102"/>
  <c r="AQ102" s="1"/>
  <c r="BG102" s="1"/>
  <c r="BW102" s="1"/>
  <c r="CE102" s="1"/>
  <c r="CN102" s="1"/>
  <c r="S104"/>
  <c r="AQ104" s="1"/>
  <c r="BG104" s="1"/>
  <c r="BW104" s="1"/>
  <c r="S105"/>
  <c r="AQ105" s="1"/>
  <c r="BG105" s="1"/>
  <c r="BW105" s="1"/>
  <c r="CE105" s="1"/>
  <c r="CN105" s="1"/>
  <c r="S107"/>
  <c r="AQ107" s="1"/>
  <c r="BG107" s="1"/>
  <c r="BW107" s="1"/>
  <c r="S108"/>
  <c r="AQ108" s="1"/>
  <c r="BG108" s="1"/>
  <c r="BW108" s="1"/>
  <c r="CE108" s="1"/>
  <c r="CN108" s="1"/>
  <c r="S110"/>
  <c r="AQ110" s="1"/>
  <c r="BG110" s="1"/>
  <c r="BW110" s="1"/>
  <c r="S111"/>
  <c r="AQ111" s="1"/>
  <c r="BG111" s="1"/>
  <c r="BW111" s="1"/>
  <c r="CE111" s="1"/>
  <c r="CN111" s="1"/>
  <c r="S113"/>
  <c r="AQ113" s="1"/>
  <c r="BG113" s="1"/>
  <c r="BW113" s="1"/>
  <c r="S114"/>
  <c r="AQ114" s="1"/>
  <c r="BG114" s="1"/>
  <c r="BW114" s="1"/>
  <c r="CE114" s="1"/>
  <c r="CN114" s="1"/>
  <c r="S116"/>
  <c r="AQ116" s="1"/>
  <c r="BG116" s="1"/>
  <c r="BW116" s="1"/>
  <c r="CE116" s="1"/>
  <c r="CN116" s="1"/>
  <c r="S117"/>
  <c r="AQ117" s="1"/>
  <c r="BG117" s="1"/>
  <c r="BW117" s="1"/>
  <c r="S118"/>
  <c r="AQ118" s="1"/>
  <c r="BG118" s="1"/>
  <c r="BW118" s="1"/>
  <c r="CE118" s="1"/>
  <c r="CN118" s="1"/>
  <c r="S120"/>
  <c r="AQ120" s="1"/>
  <c r="BG120" s="1"/>
  <c r="BW120" s="1"/>
  <c r="CE120" s="1"/>
  <c r="CN120" s="1"/>
  <c r="S121"/>
  <c r="AQ121" s="1"/>
  <c r="BG121" s="1"/>
  <c r="BW121" s="1"/>
  <c r="CE121" s="1"/>
  <c r="CN121" s="1"/>
  <c r="S122"/>
  <c r="AQ122" s="1"/>
  <c r="BG122" s="1"/>
  <c r="BW122" s="1"/>
  <c r="S123"/>
  <c r="AQ123" s="1"/>
  <c r="BG123" s="1"/>
  <c r="BW123" s="1"/>
  <c r="CE123" s="1"/>
  <c r="CN123" s="1"/>
  <c r="S125"/>
  <c r="AQ125" s="1"/>
  <c r="S126"/>
  <c r="AQ126" s="1"/>
  <c r="BG126" s="1"/>
  <c r="BW126" s="1"/>
  <c r="CE126" s="1"/>
  <c r="CN126" s="1"/>
  <c r="S128"/>
  <c r="AQ128" s="1"/>
  <c r="BG128" s="1"/>
  <c r="BW128" s="1"/>
  <c r="CE128" s="1"/>
  <c r="CN128" s="1"/>
  <c r="S129"/>
  <c r="AQ129" s="1"/>
  <c r="BG129" s="1"/>
  <c r="BW129" s="1"/>
  <c r="CE129" s="1"/>
  <c r="CN129" s="1"/>
  <c r="S130"/>
  <c r="AQ130" s="1"/>
  <c r="BG130" s="1"/>
  <c r="BW130" s="1"/>
  <c r="CE130" s="1"/>
  <c r="CN130" s="1"/>
  <c r="S131"/>
  <c r="AQ131" s="1"/>
  <c r="BG131" s="1"/>
  <c r="BW131" s="1"/>
  <c r="CE131" s="1"/>
  <c r="CN131" s="1"/>
  <c r="S132"/>
  <c r="AQ132" s="1"/>
  <c r="BG132" s="1"/>
  <c r="BW132" s="1"/>
  <c r="CE132" s="1"/>
  <c r="CN132" s="1"/>
  <c r="S133"/>
  <c r="AQ133" s="1"/>
  <c r="BG133" s="1"/>
  <c r="BW133" s="1"/>
  <c r="CE133" s="1"/>
  <c r="CN133" s="1"/>
  <c r="S134"/>
  <c r="AQ134" s="1"/>
  <c r="S135"/>
  <c r="AQ135" s="1"/>
  <c r="BG135" s="1"/>
  <c r="BW135" s="1"/>
  <c r="CE135" s="1"/>
  <c r="CN135" s="1"/>
  <c r="S138"/>
  <c r="AQ138" s="1"/>
  <c r="BG138" s="1"/>
  <c r="BW138" s="1"/>
  <c r="CE138" s="1"/>
  <c r="CN138" s="1"/>
  <c r="S139"/>
  <c r="AQ139" s="1"/>
  <c r="BG139" s="1"/>
  <c r="S140"/>
  <c r="AQ140" s="1"/>
  <c r="BG140" s="1"/>
  <c r="BW140" s="1"/>
  <c r="CE140" s="1"/>
  <c r="CN140" s="1"/>
  <c r="S142"/>
  <c r="AQ142" s="1"/>
  <c r="BG142" s="1"/>
  <c r="BW142" s="1"/>
  <c r="S143"/>
  <c r="AQ143" s="1"/>
  <c r="BG143" s="1"/>
  <c r="BW143" s="1"/>
  <c r="CE143" s="1"/>
  <c r="CN143" s="1"/>
  <c r="S145"/>
  <c r="AQ145" s="1"/>
  <c r="BG145" s="1"/>
  <c r="BW145" s="1"/>
  <c r="S146"/>
  <c r="AQ146" s="1"/>
  <c r="BG146" s="1"/>
  <c r="BW146" s="1"/>
  <c r="CE146" s="1"/>
  <c r="CN146" s="1"/>
  <c r="S147"/>
  <c r="AQ147" s="1"/>
  <c r="BG147" s="1"/>
  <c r="BW147" s="1"/>
  <c r="CE147" s="1"/>
  <c r="CN147" s="1"/>
  <c r="S149"/>
  <c r="AQ149" s="1"/>
  <c r="BG149" s="1"/>
  <c r="S150"/>
  <c r="AQ150" s="1"/>
  <c r="BG150" s="1"/>
  <c r="BW150" s="1"/>
  <c r="CE150" s="1"/>
  <c r="CN150" s="1"/>
  <c r="S151"/>
  <c r="AQ151" s="1"/>
  <c r="BG151" s="1"/>
  <c r="BW151" s="1"/>
  <c r="CE151" s="1"/>
  <c r="CN151" s="1"/>
  <c r="S152"/>
  <c r="AQ152" s="1"/>
  <c r="BG152" s="1"/>
  <c r="BW152" s="1"/>
  <c r="CE152" s="1"/>
  <c r="CN152" s="1"/>
  <c r="S153"/>
  <c r="AQ153" s="1"/>
  <c r="BG153" s="1"/>
  <c r="BW153" s="1"/>
  <c r="CE153" s="1"/>
  <c r="CN153" s="1"/>
  <c r="S154"/>
  <c r="AQ154" s="1"/>
  <c r="BG154" s="1"/>
  <c r="BW154" s="1"/>
  <c r="CE154" s="1"/>
  <c r="CN154" s="1"/>
  <c r="S155"/>
  <c r="AQ155" s="1"/>
  <c r="BG155" s="1"/>
  <c r="BW155" s="1"/>
  <c r="CE155" s="1"/>
  <c r="CN155" s="1"/>
  <c r="S156"/>
  <c r="AQ156" s="1"/>
  <c r="BG156" s="1"/>
  <c r="BW156" s="1"/>
  <c r="CE156" s="1"/>
  <c r="CN156" s="1"/>
  <c r="S157"/>
  <c r="AQ157" s="1"/>
  <c r="BG157" s="1"/>
  <c r="BW157" s="1"/>
  <c r="CE157" s="1"/>
  <c r="CN157" s="1"/>
  <c r="S159"/>
  <c r="AQ159" s="1"/>
  <c r="BG159" s="1"/>
  <c r="BW159" s="1"/>
  <c r="CE159" s="1"/>
  <c r="CN159" s="1"/>
  <c r="S160"/>
  <c r="AQ160" s="1"/>
  <c r="BG160" s="1"/>
  <c r="BW160" s="1"/>
  <c r="S161"/>
  <c r="AQ161" s="1"/>
  <c r="BG161" s="1"/>
  <c r="BW161" s="1"/>
  <c r="CE161" s="1"/>
  <c r="CN161" s="1"/>
  <c r="S163"/>
  <c r="AQ163" s="1"/>
  <c r="BG163" s="1"/>
  <c r="BW163" s="1"/>
  <c r="CE163" s="1"/>
  <c r="CN163" s="1"/>
  <c r="S164"/>
  <c r="AQ164" s="1"/>
  <c r="BG164" s="1"/>
  <c r="BW164" s="1"/>
  <c r="S165"/>
  <c r="AQ165" s="1"/>
  <c r="BG165" s="1"/>
  <c r="BW165" s="1"/>
  <c r="CE165" s="1"/>
  <c r="CN165" s="1"/>
  <c r="S167"/>
  <c r="AQ167" s="1"/>
  <c r="BG167" s="1"/>
  <c r="BW167" s="1"/>
  <c r="CE167" s="1"/>
  <c r="CN167" s="1"/>
  <c r="S168"/>
  <c r="AQ168" s="1"/>
  <c r="BG168" s="1"/>
  <c r="S169"/>
  <c r="AQ169" s="1"/>
  <c r="BG169" s="1"/>
  <c r="BW169" s="1"/>
  <c r="CE169" s="1"/>
  <c r="CN169" s="1"/>
  <c r="S171"/>
  <c r="AQ171" s="1"/>
  <c r="BG171" s="1"/>
  <c r="BW171" s="1"/>
  <c r="CE171" s="1"/>
  <c r="CN171" s="1"/>
  <c r="S172"/>
  <c r="AQ172" s="1"/>
  <c r="BG172" s="1"/>
  <c r="BW172" s="1"/>
  <c r="CE172" s="1"/>
  <c r="CN172" s="1"/>
  <c r="S173"/>
  <c r="AQ173" s="1"/>
  <c r="BG173" s="1"/>
  <c r="S174"/>
  <c r="AQ174" s="1"/>
  <c r="BG174" s="1"/>
  <c r="BW174" s="1"/>
  <c r="CE174" s="1"/>
  <c r="CN174" s="1"/>
  <c r="S175"/>
  <c r="AQ175" s="1"/>
  <c r="BG175" s="1"/>
  <c r="BW175" s="1"/>
  <c r="CE175" s="1"/>
  <c r="CN175" s="1"/>
  <c r="S177"/>
  <c r="AQ177" s="1"/>
  <c r="BG177" s="1"/>
  <c r="BW177" s="1"/>
  <c r="CE177" s="1"/>
  <c r="CN177" s="1"/>
  <c r="S178"/>
  <c r="AQ178" s="1"/>
  <c r="BG178" s="1"/>
  <c r="BW178" s="1"/>
  <c r="CE178" s="1"/>
  <c r="CN178" s="1"/>
  <c r="S179"/>
  <c r="AQ179" s="1"/>
  <c r="BG179" s="1"/>
  <c r="S180"/>
  <c r="AQ180" s="1"/>
  <c r="BG180" s="1"/>
  <c r="BW180" s="1"/>
  <c r="CE180" s="1"/>
  <c r="CN180" s="1"/>
  <c r="S182"/>
  <c r="AQ182" s="1"/>
  <c r="BG182" s="1"/>
  <c r="BW182" s="1"/>
  <c r="CE182" s="1"/>
  <c r="CN182" s="1"/>
  <c r="S183"/>
  <c r="AQ183" s="1"/>
  <c r="BG183" s="1"/>
  <c r="BW183" s="1"/>
  <c r="S184"/>
  <c r="AQ184" s="1"/>
  <c r="BG184" s="1"/>
  <c r="BW184" s="1"/>
  <c r="CE184" s="1"/>
  <c r="CN184" s="1"/>
  <c r="S185"/>
  <c r="AQ185" s="1"/>
  <c r="BG185" s="1"/>
  <c r="BW185" s="1"/>
  <c r="CE185" s="1"/>
  <c r="CN185" s="1"/>
  <c r="S189"/>
  <c r="S190"/>
  <c r="AQ190" s="1"/>
  <c r="BG190" s="1"/>
  <c r="BW190" s="1"/>
  <c r="S191"/>
  <c r="AQ191" s="1"/>
  <c r="BG191" s="1"/>
  <c r="BW191" s="1"/>
  <c r="CE191" s="1"/>
  <c r="CN191" s="1"/>
  <c r="S192"/>
  <c r="AQ192" s="1"/>
  <c r="BG192" s="1"/>
  <c r="BW192" s="1"/>
  <c r="CE192" s="1"/>
  <c r="CN192" s="1"/>
  <c r="S194"/>
  <c r="AQ194" s="1"/>
  <c r="BG194" s="1"/>
  <c r="BW194" s="1"/>
  <c r="CE194" s="1"/>
  <c r="CN194" s="1"/>
  <c r="S195"/>
  <c r="AQ195" s="1"/>
  <c r="BG195" s="1"/>
  <c r="BW195" s="1"/>
  <c r="S196"/>
  <c r="AQ196" s="1"/>
  <c r="BG196" s="1"/>
  <c r="BW196" s="1"/>
  <c r="CE196" s="1"/>
  <c r="CN196" s="1"/>
  <c r="S198"/>
  <c r="AQ198" s="1"/>
  <c r="BG198" s="1"/>
  <c r="BW198" s="1"/>
  <c r="CE198" s="1"/>
  <c r="CN198" s="1"/>
  <c r="S199"/>
  <c r="AQ199" s="1"/>
  <c r="BG199" s="1"/>
  <c r="BW199" s="1"/>
  <c r="CE199" s="1"/>
  <c r="CN199" s="1"/>
  <c r="S200"/>
  <c r="AQ200" s="1"/>
  <c r="BG200" s="1"/>
  <c r="BW200" s="1"/>
  <c r="CE200" s="1"/>
  <c r="CN200" s="1"/>
  <c r="S201"/>
  <c r="AQ201" s="1"/>
  <c r="BG201" s="1"/>
  <c r="BW201" s="1"/>
  <c r="S202"/>
  <c r="AQ202" s="1"/>
  <c r="BG202" s="1"/>
  <c r="BW202" s="1"/>
  <c r="CE202" s="1"/>
  <c r="CN202" s="1"/>
  <c r="S203"/>
  <c r="AQ203" s="1"/>
  <c r="BG203" s="1"/>
  <c r="BW203" s="1"/>
  <c r="CE203" s="1"/>
  <c r="CN203" s="1"/>
  <c r="S204"/>
  <c r="AQ204" s="1"/>
  <c r="BG204" s="1"/>
  <c r="BW204" s="1"/>
  <c r="CE204" s="1"/>
  <c r="CN204" s="1"/>
  <c r="S205"/>
  <c r="AQ205" s="1"/>
  <c r="BG205" s="1"/>
  <c r="BW205" s="1"/>
  <c r="CE205" s="1"/>
  <c r="CN205" s="1"/>
  <c r="S206"/>
  <c r="AQ206" s="1"/>
  <c r="BG206" s="1"/>
  <c r="BW206" s="1"/>
  <c r="CE206" s="1"/>
  <c r="CN206" s="1"/>
  <c r="S208"/>
  <c r="AQ208" s="1"/>
  <c r="BG208" s="1"/>
  <c r="BW208" s="1"/>
  <c r="CE208" s="1"/>
  <c r="CN208" s="1"/>
  <c r="S209"/>
  <c r="AQ209" s="1"/>
  <c r="BG209" s="1"/>
  <c r="BW209" s="1"/>
  <c r="S210"/>
  <c r="AQ210" s="1"/>
  <c r="BG210" s="1"/>
  <c r="BW210" s="1"/>
  <c r="CE210" s="1"/>
  <c r="CN210" s="1"/>
  <c r="S212"/>
  <c r="AQ212" s="1"/>
  <c r="BG212" s="1"/>
  <c r="BW212" s="1"/>
  <c r="S213"/>
  <c r="AQ213" s="1"/>
  <c r="BG213" s="1"/>
  <c r="BW213" s="1"/>
  <c r="CE213" s="1"/>
  <c r="CN213" s="1"/>
  <c r="S214"/>
  <c r="AQ214" s="1"/>
  <c r="BG214" s="1"/>
  <c r="BW214" s="1"/>
  <c r="CE214" s="1"/>
  <c r="CN214" s="1"/>
  <c r="S216"/>
  <c r="AQ216" s="1"/>
  <c r="BG216" s="1"/>
  <c r="BW216" s="1"/>
  <c r="CE216" s="1"/>
  <c r="CN216" s="1"/>
  <c r="S217"/>
  <c r="AQ217" s="1"/>
  <c r="BG217" s="1"/>
  <c r="BW217" s="1"/>
  <c r="S218"/>
  <c r="AQ218" s="1"/>
  <c r="BG218" s="1"/>
  <c r="BW218" s="1"/>
  <c r="CE218" s="1"/>
  <c r="CN218" s="1"/>
  <c r="S220"/>
  <c r="AQ220" s="1"/>
  <c r="BG220" s="1"/>
  <c r="BW220" s="1"/>
  <c r="S221"/>
  <c r="AQ221" s="1"/>
  <c r="BG221" s="1"/>
  <c r="BW221" s="1"/>
  <c r="CE221" s="1"/>
  <c r="CN221" s="1"/>
  <c r="S222"/>
  <c r="AQ222" s="1"/>
  <c r="BG222" s="1"/>
  <c r="BW222" s="1"/>
  <c r="CE222" s="1"/>
  <c r="CN222" s="1"/>
  <c r="S226"/>
  <c r="S228"/>
  <c r="AQ228" s="1"/>
  <c r="BG228" s="1"/>
  <c r="BW228" s="1"/>
  <c r="S229"/>
  <c r="AQ229" s="1"/>
  <c r="BG229" s="1"/>
  <c r="BW229" s="1"/>
  <c r="CE229" s="1"/>
  <c r="CN229" s="1"/>
  <c r="S231"/>
  <c r="AQ231" s="1"/>
  <c r="BG231" s="1"/>
  <c r="BW231" s="1"/>
  <c r="CE231" s="1"/>
  <c r="CN231" s="1"/>
  <c r="S232"/>
  <c r="AQ232" s="1"/>
  <c r="BG232" s="1"/>
  <c r="BW232" s="1"/>
  <c r="CE232" s="1"/>
  <c r="CN232" s="1"/>
  <c r="S233"/>
  <c r="AQ233" s="1"/>
  <c r="BG233" s="1"/>
  <c r="BW233" s="1"/>
  <c r="CE233" s="1"/>
  <c r="CN233" s="1"/>
  <c r="S234"/>
  <c r="AQ234" s="1"/>
  <c r="BG234" s="1"/>
  <c r="BW234" s="1"/>
  <c r="CE234" s="1"/>
  <c r="CN234" s="1"/>
  <c r="S235"/>
  <c r="AQ235" s="1"/>
  <c r="S236"/>
  <c r="AQ236" s="1"/>
  <c r="BG236" s="1"/>
  <c r="BW236" s="1"/>
  <c r="CE236" s="1"/>
  <c r="CN236" s="1"/>
  <c r="S238"/>
  <c r="AQ238" s="1"/>
  <c r="BG238" s="1"/>
  <c r="BW238" s="1"/>
  <c r="S239"/>
  <c r="AQ239" s="1"/>
  <c r="BG239" s="1"/>
  <c r="BW239" s="1"/>
  <c r="CE239" s="1"/>
  <c r="CN239" s="1"/>
  <c r="S241"/>
  <c r="AQ241" s="1"/>
  <c r="BG241" s="1"/>
  <c r="BW241" s="1"/>
  <c r="S243"/>
  <c r="AQ243" s="1"/>
  <c r="BG243" s="1"/>
  <c r="S244"/>
  <c r="AQ244" s="1"/>
  <c r="BG244" s="1"/>
  <c r="BW244" s="1"/>
  <c r="CE244" s="1"/>
  <c r="CN244" s="1"/>
  <c r="S245"/>
  <c r="AQ245" s="1"/>
  <c r="BG245" s="1"/>
  <c r="BW245" s="1"/>
  <c r="CE245" s="1"/>
  <c r="CN245" s="1"/>
  <c r="S246"/>
  <c r="AQ246" s="1"/>
  <c r="BG246" s="1"/>
  <c r="BW246" s="1"/>
  <c r="CE246" s="1"/>
  <c r="CN246" s="1"/>
  <c r="S247"/>
  <c r="AQ247" s="1"/>
  <c r="BG247" s="1"/>
  <c r="BW247" s="1"/>
  <c r="CE247" s="1"/>
  <c r="CN247" s="1"/>
  <c r="S248"/>
  <c r="AQ248" s="1"/>
  <c r="BG248" s="1"/>
  <c r="BW248" s="1"/>
  <c r="CE248" s="1"/>
  <c r="CN248" s="1"/>
  <c r="S249"/>
  <c r="AQ249" s="1"/>
  <c r="BG249" s="1"/>
  <c r="BW249" s="1"/>
  <c r="CE249" s="1"/>
  <c r="CN249" s="1"/>
  <c r="S251"/>
  <c r="AQ251" s="1"/>
  <c r="BG251" s="1"/>
  <c r="S252"/>
  <c r="AQ252" s="1"/>
  <c r="BG252" s="1"/>
  <c r="BW252" s="1"/>
  <c r="CE252" s="1"/>
  <c r="CN252" s="1"/>
  <c r="S253"/>
  <c r="AQ253" s="1"/>
  <c r="BG253" s="1"/>
  <c r="BW253" s="1"/>
  <c r="CE253" s="1"/>
  <c r="CN253" s="1"/>
  <c r="S254"/>
  <c r="AQ254" s="1"/>
  <c r="BG254" s="1"/>
  <c r="BW254" s="1"/>
  <c r="CE254" s="1"/>
  <c r="CN254" s="1"/>
  <c r="S256"/>
  <c r="AQ256" s="1"/>
  <c r="S257"/>
  <c r="AQ257" s="1"/>
  <c r="BG257" s="1"/>
  <c r="BW257" s="1"/>
  <c r="CE257" s="1"/>
  <c r="CN257" s="1"/>
  <c r="S259"/>
  <c r="AQ259" s="1"/>
  <c r="BG259" s="1"/>
  <c r="S260"/>
  <c r="AQ260" s="1"/>
  <c r="BG260" s="1"/>
  <c r="BW260" s="1"/>
  <c r="CE260" s="1"/>
  <c r="CN260" s="1"/>
  <c r="S261"/>
  <c r="AQ261" s="1"/>
  <c r="BG261" s="1"/>
  <c r="BW261" s="1"/>
  <c r="CE261" s="1"/>
  <c r="CN261" s="1"/>
  <c r="S265"/>
  <c r="AQ265" s="1"/>
  <c r="BG265" s="1"/>
  <c r="BW265" s="1"/>
  <c r="S266"/>
  <c r="AQ266" s="1"/>
  <c r="BG266" s="1"/>
  <c r="BW266" s="1"/>
  <c r="CE266" s="1"/>
  <c r="CN266" s="1"/>
  <c r="S268"/>
  <c r="AQ268" s="1"/>
  <c r="BG268" s="1"/>
  <c r="BW268" s="1"/>
  <c r="S269"/>
  <c r="AQ269" s="1"/>
  <c r="S270"/>
  <c r="AQ270" s="1"/>
  <c r="BG270" s="1"/>
  <c r="BW270" s="1"/>
  <c r="CE270" s="1"/>
  <c r="CN270" s="1"/>
  <c r="S272"/>
  <c r="AQ272" s="1"/>
  <c r="BG272" s="1"/>
  <c r="BW272" s="1"/>
  <c r="CE272" s="1"/>
  <c r="CN272" s="1"/>
  <c r="S274"/>
  <c r="S276"/>
  <c r="AI276" s="1"/>
  <c r="S277"/>
  <c r="AI277" s="1"/>
  <c r="AQ277" s="1"/>
  <c r="BG277" s="1"/>
  <c r="BW277" s="1"/>
  <c r="CE277" s="1"/>
  <c r="CN277" s="1"/>
  <c r="S278"/>
  <c r="AI278" s="1"/>
  <c r="AQ278" s="1"/>
  <c r="BG278" s="1"/>
  <c r="BW278" s="1"/>
  <c r="CE278" s="1"/>
  <c r="CN278" s="1"/>
  <c r="S279"/>
  <c r="AI279" s="1"/>
  <c r="AQ279" s="1"/>
  <c r="BG279" s="1"/>
  <c r="BW279" s="1"/>
  <c r="CE279" s="1"/>
  <c r="CN279" s="1"/>
  <c r="S280"/>
  <c r="AI280" s="1"/>
  <c r="AQ280" s="1"/>
  <c r="BG280" s="1"/>
  <c r="BW280" s="1"/>
  <c r="CE280" s="1"/>
  <c r="CN280" s="1"/>
  <c r="S281"/>
  <c r="AI281" s="1"/>
  <c r="AQ281" s="1"/>
  <c r="BG281" s="1"/>
  <c r="BW281" s="1"/>
  <c r="CE281" s="1"/>
  <c r="CN281" s="1"/>
  <c r="S282"/>
  <c r="AI282" s="1"/>
  <c r="AQ282" s="1"/>
  <c r="BG282" s="1"/>
  <c r="BW282" s="1"/>
  <c r="CE282" s="1"/>
  <c r="CN282" s="1"/>
  <c r="S283"/>
  <c r="AI283" s="1"/>
  <c r="AQ283" s="1"/>
  <c r="BG283" s="1"/>
  <c r="BW283" s="1"/>
  <c r="CE283" s="1"/>
  <c r="CN283" s="1"/>
  <c r="S284"/>
  <c r="AI284" s="1"/>
  <c r="AQ284" s="1"/>
  <c r="BG284" s="1"/>
  <c r="BW284" s="1"/>
  <c r="CE284" s="1"/>
  <c r="CN284" s="1"/>
  <c r="S285"/>
  <c r="AI285" s="1"/>
  <c r="AQ285" s="1"/>
  <c r="BG285" s="1"/>
  <c r="BW285" s="1"/>
  <c r="CE285" s="1"/>
  <c r="CN285" s="1"/>
  <c r="S286"/>
  <c r="AI286" s="1"/>
  <c r="AQ286" s="1"/>
  <c r="BG286" s="1"/>
  <c r="BW286" s="1"/>
  <c r="CE286" s="1"/>
  <c r="CN286" s="1"/>
  <c r="S287"/>
  <c r="AI287" s="1"/>
  <c r="AQ287" s="1"/>
  <c r="BG287" s="1"/>
  <c r="BW287" s="1"/>
  <c r="CE287" s="1"/>
  <c r="CN287" s="1"/>
  <c r="S288"/>
  <c r="AI288" s="1"/>
  <c r="AQ288" s="1"/>
  <c r="BG288" s="1"/>
  <c r="S289"/>
  <c r="AI289" s="1"/>
  <c r="AQ289" s="1"/>
  <c r="BG289" s="1"/>
  <c r="S290"/>
  <c r="AI290" s="1"/>
  <c r="AQ290" s="1"/>
  <c r="BG290" s="1"/>
  <c r="S291"/>
  <c r="AI291" s="1"/>
  <c r="AQ291" s="1"/>
  <c r="BG291" s="1"/>
  <c r="BW291" s="1"/>
  <c r="CE291" s="1"/>
  <c r="CN291" s="1"/>
  <c r="S292"/>
  <c r="AI292" s="1"/>
  <c r="AQ292" s="1"/>
  <c r="BG292" s="1"/>
  <c r="BW292" s="1"/>
  <c r="CE292" s="1"/>
  <c r="CN292" s="1"/>
  <c r="S8"/>
  <c r="AI8" s="1"/>
  <c r="R9"/>
  <c r="AP9" s="1"/>
  <c r="BF9" s="1"/>
  <c r="BV9" s="1"/>
  <c r="CD9" s="1"/>
  <c r="CM9" s="1"/>
  <c r="R11"/>
  <c r="AP11" s="1"/>
  <c r="BF11" s="1"/>
  <c r="BV11" s="1"/>
  <c r="R12"/>
  <c r="AP12" s="1"/>
  <c r="BF12" s="1"/>
  <c r="BV12" s="1"/>
  <c r="CD12" s="1"/>
  <c r="CM12" s="1"/>
  <c r="R14"/>
  <c r="AP14" s="1"/>
  <c r="BF14" s="1"/>
  <c r="BV14" s="1"/>
  <c r="R15"/>
  <c r="AP15" s="1"/>
  <c r="BF15" s="1"/>
  <c r="BV15" s="1"/>
  <c r="CD15" s="1"/>
  <c r="CM15" s="1"/>
  <c r="R17"/>
  <c r="AP17" s="1"/>
  <c r="BF17" s="1"/>
  <c r="BV17" s="1"/>
  <c r="R18"/>
  <c r="AP18" s="1"/>
  <c r="BF18" s="1"/>
  <c r="BV18" s="1"/>
  <c r="CD18" s="1"/>
  <c r="CM18" s="1"/>
  <c r="R20"/>
  <c r="AP20" s="1"/>
  <c r="BF20" s="1"/>
  <c r="BV20" s="1"/>
  <c r="R21"/>
  <c r="AP21" s="1"/>
  <c r="BF21" s="1"/>
  <c r="BV21" s="1"/>
  <c r="CD21" s="1"/>
  <c r="CM21" s="1"/>
  <c r="R22"/>
  <c r="AP22" s="1"/>
  <c r="BF22" s="1"/>
  <c r="BV22" s="1"/>
  <c r="CD22" s="1"/>
  <c r="CM22" s="1"/>
  <c r="R23"/>
  <c r="AP23" s="1"/>
  <c r="BF23" s="1"/>
  <c r="BV23" s="1"/>
  <c r="CD23" s="1"/>
  <c r="CM23" s="1"/>
  <c r="R24"/>
  <c r="AP24" s="1"/>
  <c r="BF24" s="1"/>
  <c r="BV24" s="1"/>
  <c r="CD24" s="1"/>
  <c r="CM24" s="1"/>
  <c r="R25"/>
  <c r="AP25" s="1"/>
  <c r="BF25" s="1"/>
  <c r="BV25" s="1"/>
  <c r="CD25" s="1"/>
  <c r="CM25" s="1"/>
  <c r="R26"/>
  <c r="AP26" s="1"/>
  <c r="BF26" s="1"/>
  <c r="BV26" s="1"/>
  <c r="CD26" s="1"/>
  <c r="CM26" s="1"/>
  <c r="R28"/>
  <c r="AP28" s="1"/>
  <c r="BF28" s="1"/>
  <c r="BV28" s="1"/>
  <c r="CD28" s="1"/>
  <c r="CM28" s="1"/>
  <c r="R29"/>
  <c r="AP29" s="1"/>
  <c r="BF29" s="1"/>
  <c r="BV29" s="1"/>
  <c r="R30"/>
  <c r="AP30" s="1"/>
  <c r="BF30" s="1"/>
  <c r="BV30" s="1"/>
  <c r="CD30" s="1"/>
  <c r="CM30" s="1"/>
  <c r="R32"/>
  <c r="AP32" s="1"/>
  <c r="BF32" s="1"/>
  <c r="BV32" s="1"/>
  <c r="R33"/>
  <c r="AP33" s="1"/>
  <c r="BF33" s="1"/>
  <c r="BV33" s="1"/>
  <c r="CD33" s="1"/>
  <c r="CM33" s="1"/>
  <c r="R34"/>
  <c r="AP34" s="1"/>
  <c r="BF34" s="1"/>
  <c r="BV34" s="1"/>
  <c r="CD34" s="1"/>
  <c r="CM34" s="1"/>
  <c r="R36"/>
  <c r="AP36" s="1"/>
  <c r="BF36" s="1"/>
  <c r="R37"/>
  <c r="AP37" s="1"/>
  <c r="BF37" s="1"/>
  <c r="BV37" s="1"/>
  <c r="CD37" s="1"/>
  <c r="CM37" s="1"/>
  <c r="R39"/>
  <c r="AP39" s="1"/>
  <c r="BF39" s="1"/>
  <c r="R40"/>
  <c r="AP40" s="1"/>
  <c r="BF40" s="1"/>
  <c r="BV40" s="1"/>
  <c r="CD40" s="1"/>
  <c r="CM40" s="1"/>
  <c r="R42"/>
  <c r="R43"/>
  <c r="R44"/>
  <c r="R46"/>
  <c r="AP46" s="1"/>
  <c r="BF46" s="1"/>
  <c r="BV46" s="1"/>
  <c r="CD46" s="1"/>
  <c r="CM46" s="1"/>
  <c r="R47"/>
  <c r="AP47" s="1"/>
  <c r="BF47" s="1"/>
  <c r="BV47" s="1"/>
  <c r="CD47" s="1"/>
  <c r="CM47" s="1"/>
  <c r="R48"/>
  <c r="AP48" s="1"/>
  <c r="BF48" s="1"/>
  <c r="BV48" s="1"/>
  <c r="CD48" s="1"/>
  <c r="CM48" s="1"/>
  <c r="R49"/>
  <c r="AP49" s="1"/>
  <c r="BF49" s="1"/>
  <c r="AP55"/>
  <c r="BF55" s="1"/>
  <c r="BV55" s="1"/>
  <c r="R56"/>
  <c r="AP56" s="1"/>
  <c r="BF56" s="1"/>
  <c r="BV56" s="1"/>
  <c r="CD56" s="1"/>
  <c r="CM56" s="1"/>
  <c r="R59"/>
  <c r="AP59" s="1"/>
  <c r="BF59" s="1"/>
  <c r="BV59" s="1"/>
  <c r="R60"/>
  <c r="AP60" s="1"/>
  <c r="BF60" s="1"/>
  <c r="BV60" s="1"/>
  <c r="CD60" s="1"/>
  <c r="CM60" s="1"/>
  <c r="R62"/>
  <c r="AP62" s="1"/>
  <c r="BF62" s="1"/>
  <c r="BV62" s="1"/>
  <c r="R63"/>
  <c r="AP63" s="1"/>
  <c r="BF63" s="1"/>
  <c r="BV63" s="1"/>
  <c r="CD63" s="1"/>
  <c r="CM63" s="1"/>
  <c r="R65"/>
  <c r="AP65" s="1"/>
  <c r="BF65" s="1"/>
  <c r="BV65" s="1"/>
  <c r="R66"/>
  <c r="AP66" s="1"/>
  <c r="BF66" s="1"/>
  <c r="BV66" s="1"/>
  <c r="CD66" s="1"/>
  <c r="CM66" s="1"/>
  <c r="R68"/>
  <c r="AP68" s="1"/>
  <c r="BF68" s="1"/>
  <c r="BV68" s="1"/>
  <c r="R69"/>
  <c r="AP69" s="1"/>
  <c r="BF69" s="1"/>
  <c r="BV69" s="1"/>
  <c r="CD69" s="1"/>
  <c r="CM69" s="1"/>
  <c r="R71"/>
  <c r="AP71" s="1"/>
  <c r="BF71" s="1"/>
  <c r="BV71" s="1"/>
  <c r="R72"/>
  <c r="AP72" s="1"/>
  <c r="BF72" s="1"/>
  <c r="BV72" s="1"/>
  <c r="CD72" s="1"/>
  <c r="CM72" s="1"/>
  <c r="R74"/>
  <c r="AP74" s="1"/>
  <c r="BF74" s="1"/>
  <c r="BV74" s="1"/>
  <c r="R75"/>
  <c r="AP75" s="1"/>
  <c r="BF75" s="1"/>
  <c r="BV75" s="1"/>
  <c r="CD75" s="1"/>
  <c r="CM75" s="1"/>
  <c r="R76"/>
  <c r="AP76" s="1"/>
  <c r="BF76" s="1"/>
  <c r="BV76" s="1"/>
  <c r="CD76" s="1"/>
  <c r="CM76" s="1"/>
  <c r="R78"/>
  <c r="AP78" s="1"/>
  <c r="BF78" s="1"/>
  <c r="BV78" s="1"/>
  <c r="R79"/>
  <c r="AP79" s="1"/>
  <c r="BF79" s="1"/>
  <c r="BV79" s="1"/>
  <c r="CD79" s="1"/>
  <c r="CM79" s="1"/>
  <c r="R80"/>
  <c r="AP80" s="1"/>
  <c r="BF80" s="1"/>
  <c r="BV80" s="1"/>
  <c r="CD80" s="1"/>
  <c r="CM80" s="1"/>
  <c r="R82"/>
  <c r="AP82" s="1"/>
  <c r="BF82" s="1"/>
  <c r="R83"/>
  <c r="AP83" s="1"/>
  <c r="BF83" s="1"/>
  <c r="BV83" s="1"/>
  <c r="CD83" s="1"/>
  <c r="CM83" s="1"/>
  <c r="R85"/>
  <c r="AP85" s="1"/>
  <c r="BF85" s="1"/>
  <c r="BV85" s="1"/>
  <c r="R86"/>
  <c r="AP86" s="1"/>
  <c r="BF86" s="1"/>
  <c r="BV86" s="1"/>
  <c r="CD86" s="1"/>
  <c r="CM86" s="1"/>
  <c r="R88"/>
  <c r="AP88" s="1"/>
  <c r="R92"/>
  <c r="AP92" s="1"/>
  <c r="BF92" s="1"/>
  <c r="BV92" s="1"/>
  <c r="CD92" s="1"/>
  <c r="CM92" s="1"/>
  <c r="R93"/>
  <c r="AP93" s="1"/>
  <c r="BF93" s="1"/>
  <c r="BV93" s="1"/>
  <c r="R94"/>
  <c r="AP94" s="1"/>
  <c r="BF94" s="1"/>
  <c r="BV94" s="1"/>
  <c r="CD94" s="1"/>
  <c r="CM94" s="1"/>
  <c r="R97"/>
  <c r="AP97" s="1"/>
  <c r="BF97" s="1"/>
  <c r="BV97" s="1"/>
  <c r="CD97" s="1"/>
  <c r="CM97" s="1"/>
  <c r="R98"/>
  <c r="AP98" s="1"/>
  <c r="BF98" s="1"/>
  <c r="BV98" s="1"/>
  <c r="R99"/>
  <c r="AP99" s="1"/>
  <c r="BF99" s="1"/>
  <c r="BV99" s="1"/>
  <c r="CD99" s="1"/>
  <c r="CM99" s="1"/>
  <c r="R101"/>
  <c r="AP101" s="1"/>
  <c r="BF101" s="1"/>
  <c r="BV101" s="1"/>
  <c r="R102"/>
  <c r="AP102" s="1"/>
  <c r="BF102" s="1"/>
  <c r="BV102" s="1"/>
  <c r="CD102" s="1"/>
  <c r="CM102" s="1"/>
  <c r="R104"/>
  <c r="AP104" s="1"/>
  <c r="BF104" s="1"/>
  <c r="BV104" s="1"/>
  <c r="R105"/>
  <c r="AP105" s="1"/>
  <c r="BF105" s="1"/>
  <c r="BV105" s="1"/>
  <c r="CD105" s="1"/>
  <c r="CM105" s="1"/>
  <c r="R108"/>
  <c r="AP108" s="1"/>
  <c r="BF108" s="1"/>
  <c r="BV108" s="1"/>
  <c r="CD108" s="1"/>
  <c r="CM108" s="1"/>
  <c r="R110"/>
  <c r="AP110" s="1"/>
  <c r="BF110" s="1"/>
  <c r="BV110" s="1"/>
  <c r="R111"/>
  <c r="AP111" s="1"/>
  <c r="BF111" s="1"/>
  <c r="BV111" s="1"/>
  <c r="CD111" s="1"/>
  <c r="CM111" s="1"/>
  <c r="R113"/>
  <c r="AP113" s="1"/>
  <c r="BF113" s="1"/>
  <c r="BV113" s="1"/>
  <c r="R114"/>
  <c r="AP114" s="1"/>
  <c r="BF114" s="1"/>
  <c r="BV114" s="1"/>
  <c r="CD114" s="1"/>
  <c r="CM114" s="1"/>
  <c r="R116"/>
  <c r="AP116" s="1"/>
  <c r="BF116" s="1"/>
  <c r="BV116" s="1"/>
  <c r="CD116" s="1"/>
  <c r="CM116" s="1"/>
  <c r="R117"/>
  <c r="AP117" s="1"/>
  <c r="BF117" s="1"/>
  <c r="BV117" s="1"/>
  <c r="R118"/>
  <c r="AP118" s="1"/>
  <c r="BF118" s="1"/>
  <c r="BV118" s="1"/>
  <c r="CD118" s="1"/>
  <c r="CM118" s="1"/>
  <c r="R120"/>
  <c r="AP120" s="1"/>
  <c r="BF120" s="1"/>
  <c r="BV120" s="1"/>
  <c r="CD120" s="1"/>
  <c r="CM120" s="1"/>
  <c r="R121"/>
  <c r="AP121" s="1"/>
  <c r="BF121" s="1"/>
  <c r="BV121" s="1"/>
  <c r="CD121" s="1"/>
  <c r="CM121" s="1"/>
  <c r="R122"/>
  <c r="AP122" s="1"/>
  <c r="BF122" s="1"/>
  <c r="BV122" s="1"/>
  <c r="R123"/>
  <c r="AP123" s="1"/>
  <c r="BF123" s="1"/>
  <c r="BV123" s="1"/>
  <c r="CD123" s="1"/>
  <c r="CM123" s="1"/>
  <c r="R125"/>
  <c r="AP125" s="1"/>
  <c r="BF125" s="1"/>
  <c r="BV125" s="1"/>
  <c r="R126"/>
  <c r="AP126" s="1"/>
  <c r="BF126" s="1"/>
  <c r="BV126" s="1"/>
  <c r="CD126" s="1"/>
  <c r="CM126" s="1"/>
  <c r="R128"/>
  <c r="AP128" s="1"/>
  <c r="BF128" s="1"/>
  <c r="BV128" s="1"/>
  <c r="CD128" s="1"/>
  <c r="CM128" s="1"/>
  <c r="R129"/>
  <c r="AP129" s="1"/>
  <c r="BF129" s="1"/>
  <c r="BV129" s="1"/>
  <c r="CD129" s="1"/>
  <c r="CM129" s="1"/>
  <c r="R130"/>
  <c r="R131"/>
  <c r="AP131" s="1"/>
  <c r="BF131" s="1"/>
  <c r="BV131" s="1"/>
  <c r="CD131" s="1"/>
  <c r="CM131" s="1"/>
  <c r="R132"/>
  <c r="AP132" s="1"/>
  <c r="BF132" s="1"/>
  <c r="BV132" s="1"/>
  <c r="CD132" s="1"/>
  <c r="CM132" s="1"/>
  <c r="R133"/>
  <c r="AP133" s="1"/>
  <c r="BF133" s="1"/>
  <c r="BV133" s="1"/>
  <c r="CD133" s="1"/>
  <c r="CM133" s="1"/>
  <c r="R134"/>
  <c r="AP134" s="1"/>
  <c r="BF134" s="1"/>
  <c r="BV134" s="1"/>
  <c r="R135"/>
  <c r="AP135" s="1"/>
  <c r="BF135" s="1"/>
  <c r="BV135" s="1"/>
  <c r="CD135" s="1"/>
  <c r="CM135" s="1"/>
  <c r="R138"/>
  <c r="AP138" s="1"/>
  <c r="BF138" s="1"/>
  <c r="BV138" s="1"/>
  <c r="CD138" s="1"/>
  <c r="CM138" s="1"/>
  <c r="R139"/>
  <c r="AP139" s="1"/>
  <c r="R140"/>
  <c r="AP140" s="1"/>
  <c r="BF140" s="1"/>
  <c r="BV140" s="1"/>
  <c r="CD140" s="1"/>
  <c r="CM140" s="1"/>
  <c r="R142"/>
  <c r="AP142" s="1"/>
  <c r="BF142" s="1"/>
  <c r="R143"/>
  <c r="AP143" s="1"/>
  <c r="BF143" s="1"/>
  <c r="BV143" s="1"/>
  <c r="CD143" s="1"/>
  <c r="CM143" s="1"/>
  <c r="R145"/>
  <c r="AP145" s="1"/>
  <c r="BF145" s="1"/>
  <c r="BV145" s="1"/>
  <c r="R146"/>
  <c r="AP146" s="1"/>
  <c r="BF146" s="1"/>
  <c r="BV146" s="1"/>
  <c r="CD146" s="1"/>
  <c r="CM146" s="1"/>
  <c r="R147"/>
  <c r="AP147" s="1"/>
  <c r="BF147" s="1"/>
  <c r="BV147" s="1"/>
  <c r="CD147" s="1"/>
  <c r="CM147" s="1"/>
  <c r="R149"/>
  <c r="AP149" s="1"/>
  <c r="BF149" s="1"/>
  <c r="BV149" s="1"/>
  <c r="R150"/>
  <c r="AP150" s="1"/>
  <c r="BF150" s="1"/>
  <c r="BV150" s="1"/>
  <c r="CD150" s="1"/>
  <c r="CM150" s="1"/>
  <c r="R151"/>
  <c r="AP151" s="1"/>
  <c r="BF151" s="1"/>
  <c r="BV151" s="1"/>
  <c r="CD151" s="1"/>
  <c r="CM151" s="1"/>
  <c r="R152"/>
  <c r="AP152" s="1"/>
  <c r="BF152" s="1"/>
  <c r="BV152" s="1"/>
  <c r="CD152" s="1"/>
  <c r="CM152" s="1"/>
  <c r="R153"/>
  <c r="AP153" s="1"/>
  <c r="BF153" s="1"/>
  <c r="BV153" s="1"/>
  <c r="CD153" s="1"/>
  <c r="CM153" s="1"/>
  <c r="R154"/>
  <c r="AP154" s="1"/>
  <c r="BF154" s="1"/>
  <c r="BV154" s="1"/>
  <c r="CD154" s="1"/>
  <c r="CM154" s="1"/>
  <c r="R155"/>
  <c r="AP155" s="1"/>
  <c r="BF155" s="1"/>
  <c r="BV155" s="1"/>
  <c r="CD155" s="1"/>
  <c r="CM155" s="1"/>
  <c r="R156"/>
  <c r="AP156" s="1"/>
  <c r="BF156" s="1"/>
  <c r="BV156" s="1"/>
  <c r="CD156" s="1"/>
  <c r="CM156" s="1"/>
  <c r="R157"/>
  <c r="AP157" s="1"/>
  <c r="BF157" s="1"/>
  <c r="BV157" s="1"/>
  <c r="CD157" s="1"/>
  <c r="CM157" s="1"/>
  <c r="R159"/>
  <c r="AP159" s="1"/>
  <c r="BF159" s="1"/>
  <c r="BV159" s="1"/>
  <c r="CD159" s="1"/>
  <c r="CM159" s="1"/>
  <c r="R160"/>
  <c r="AP160" s="1"/>
  <c r="BF160" s="1"/>
  <c r="BV160" s="1"/>
  <c r="R161"/>
  <c r="AP161" s="1"/>
  <c r="BF161" s="1"/>
  <c r="BV161" s="1"/>
  <c r="CD161" s="1"/>
  <c r="CM161" s="1"/>
  <c r="R163"/>
  <c r="AP163" s="1"/>
  <c r="BF163" s="1"/>
  <c r="BV163" s="1"/>
  <c r="CD163" s="1"/>
  <c r="CM163" s="1"/>
  <c r="R164"/>
  <c r="AP164" s="1"/>
  <c r="R165"/>
  <c r="AP165" s="1"/>
  <c r="BF165" s="1"/>
  <c r="BV165" s="1"/>
  <c r="CD165" s="1"/>
  <c r="CM165" s="1"/>
  <c r="R167"/>
  <c r="AP167" s="1"/>
  <c r="BF167" s="1"/>
  <c r="BV167" s="1"/>
  <c r="CD167" s="1"/>
  <c r="CM167" s="1"/>
  <c r="R168"/>
  <c r="AP168" s="1"/>
  <c r="R169"/>
  <c r="AP169" s="1"/>
  <c r="BF169" s="1"/>
  <c r="BV169" s="1"/>
  <c r="CD169" s="1"/>
  <c r="CM169" s="1"/>
  <c r="R171"/>
  <c r="AP171" s="1"/>
  <c r="BF171" s="1"/>
  <c r="BV171" s="1"/>
  <c r="CD171" s="1"/>
  <c r="CM171" s="1"/>
  <c r="R172"/>
  <c r="AP172" s="1"/>
  <c r="BF172" s="1"/>
  <c r="BV172" s="1"/>
  <c r="CD172" s="1"/>
  <c r="CM172" s="1"/>
  <c r="R173"/>
  <c r="AP173" s="1"/>
  <c r="R174"/>
  <c r="AP174" s="1"/>
  <c r="BF174" s="1"/>
  <c r="BV174" s="1"/>
  <c r="CD174" s="1"/>
  <c r="CM174" s="1"/>
  <c r="R175"/>
  <c r="AP175" s="1"/>
  <c r="BF175" s="1"/>
  <c r="BV175" s="1"/>
  <c r="CD175" s="1"/>
  <c r="CM175" s="1"/>
  <c r="R177"/>
  <c r="AP177" s="1"/>
  <c r="BF177" s="1"/>
  <c r="BV177" s="1"/>
  <c r="CD177" s="1"/>
  <c r="CM177" s="1"/>
  <c r="R178"/>
  <c r="AP178" s="1"/>
  <c r="BF178" s="1"/>
  <c r="BV178" s="1"/>
  <c r="CD178" s="1"/>
  <c r="CM178" s="1"/>
  <c r="R179"/>
  <c r="AP179" s="1"/>
  <c r="R180"/>
  <c r="AP180" s="1"/>
  <c r="BF180" s="1"/>
  <c r="BV180" s="1"/>
  <c r="CD180" s="1"/>
  <c r="CM180" s="1"/>
  <c r="R182"/>
  <c r="AP182" s="1"/>
  <c r="BF182" s="1"/>
  <c r="BV182" s="1"/>
  <c r="CD182" s="1"/>
  <c r="CM182" s="1"/>
  <c r="R184"/>
  <c r="AP184" s="1"/>
  <c r="BF184" s="1"/>
  <c r="BV184" s="1"/>
  <c r="CD184" s="1"/>
  <c r="CM184" s="1"/>
  <c r="R185"/>
  <c r="AP185" s="1"/>
  <c r="BF185" s="1"/>
  <c r="BV185" s="1"/>
  <c r="CD185" s="1"/>
  <c r="CM185" s="1"/>
  <c r="R189"/>
  <c r="R190"/>
  <c r="AP190" s="1"/>
  <c r="BF190" s="1"/>
  <c r="BV190" s="1"/>
  <c r="R191"/>
  <c r="AP191" s="1"/>
  <c r="BF191" s="1"/>
  <c r="BV191" s="1"/>
  <c r="CD191" s="1"/>
  <c r="CM191" s="1"/>
  <c r="R192"/>
  <c r="AP192" s="1"/>
  <c r="BF192" s="1"/>
  <c r="BV192" s="1"/>
  <c r="CD192" s="1"/>
  <c r="CM192" s="1"/>
  <c r="R194"/>
  <c r="AP194" s="1"/>
  <c r="BF194" s="1"/>
  <c r="BV194" s="1"/>
  <c r="CD194" s="1"/>
  <c r="CM194" s="1"/>
  <c r="R195"/>
  <c r="AP195" s="1"/>
  <c r="BF195" s="1"/>
  <c r="R196"/>
  <c r="AP196" s="1"/>
  <c r="BF196" s="1"/>
  <c r="BV196" s="1"/>
  <c r="CD196" s="1"/>
  <c r="CM196" s="1"/>
  <c r="R198"/>
  <c r="AP198" s="1"/>
  <c r="BF198" s="1"/>
  <c r="BV198" s="1"/>
  <c r="CD198" s="1"/>
  <c r="CM198" s="1"/>
  <c r="R199"/>
  <c r="AP199" s="1"/>
  <c r="BF199" s="1"/>
  <c r="BV199" s="1"/>
  <c r="CD199" s="1"/>
  <c r="CM199" s="1"/>
  <c r="R200"/>
  <c r="AP200" s="1"/>
  <c r="BF200" s="1"/>
  <c r="BV200" s="1"/>
  <c r="CD200" s="1"/>
  <c r="CM200" s="1"/>
  <c r="R201"/>
  <c r="AP201" s="1"/>
  <c r="BF201" s="1"/>
  <c r="BV201" s="1"/>
  <c r="R202"/>
  <c r="AP202" s="1"/>
  <c r="BF202" s="1"/>
  <c r="BV202" s="1"/>
  <c r="CD202" s="1"/>
  <c r="CM202" s="1"/>
  <c r="R203"/>
  <c r="AP203" s="1"/>
  <c r="BF203" s="1"/>
  <c r="BV203" s="1"/>
  <c r="CD203" s="1"/>
  <c r="CM203" s="1"/>
  <c r="R204"/>
  <c r="AP204" s="1"/>
  <c r="BF204" s="1"/>
  <c r="BV204" s="1"/>
  <c r="CD204" s="1"/>
  <c r="CM204" s="1"/>
  <c r="R205"/>
  <c r="AP205" s="1"/>
  <c r="BF205" s="1"/>
  <c r="BV205" s="1"/>
  <c r="CD205" s="1"/>
  <c r="CM205" s="1"/>
  <c r="R206"/>
  <c r="AP206" s="1"/>
  <c r="BF206" s="1"/>
  <c r="BV206" s="1"/>
  <c r="CD206" s="1"/>
  <c r="CM206" s="1"/>
  <c r="R208"/>
  <c r="AP208" s="1"/>
  <c r="BF208" s="1"/>
  <c r="BV208" s="1"/>
  <c r="CD208" s="1"/>
  <c r="CM208" s="1"/>
  <c r="R209"/>
  <c r="AP209" s="1"/>
  <c r="BF209" s="1"/>
  <c r="BV209" s="1"/>
  <c r="R210"/>
  <c r="AP210" s="1"/>
  <c r="BF210" s="1"/>
  <c r="BV210" s="1"/>
  <c r="CD210" s="1"/>
  <c r="CM210" s="1"/>
  <c r="R212"/>
  <c r="AP212" s="1"/>
  <c r="BF212" s="1"/>
  <c r="BV212" s="1"/>
  <c r="R213"/>
  <c r="AP213" s="1"/>
  <c r="BF213" s="1"/>
  <c r="BV213" s="1"/>
  <c r="CD213" s="1"/>
  <c r="CM213" s="1"/>
  <c r="R214"/>
  <c r="AP214" s="1"/>
  <c r="BF214" s="1"/>
  <c r="BV214" s="1"/>
  <c r="CD214" s="1"/>
  <c r="CM214" s="1"/>
  <c r="R216"/>
  <c r="AP216" s="1"/>
  <c r="BF216" s="1"/>
  <c r="BV216" s="1"/>
  <c r="CD216" s="1"/>
  <c r="CM216" s="1"/>
  <c r="R217"/>
  <c r="AP217" s="1"/>
  <c r="BF217" s="1"/>
  <c r="BV217" s="1"/>
  <c r="R218"/>
  <c r="R220"/>
  <c r="AP220" s="1"/>
  <c r="BF220" s="1"/>
  <c r="BV220" s="1"/>
  <c r="R221"/>
  <c r="AP221" s="1"/>
  <c r="BF221" s="1"/>
  <c r="BV221" s="1"/>
  <c r="CD221" s="1"/>
  <c r="CM221" s="1"/>
  <c r="R222"/>
  <c r="AP222" s="1"/>
  <c r="BF222" s="1"/>
  <c r="BV222" s="1"/>
  <c r="CD222" s="1"/>
  <c r="CM222" s="1"/>
  <c r="R226"/>
  <c r="R228"/>
  <c r="AP228" s="1"/>
  <c r="BF228" s="1"/>
  <c r="R229"/>
  <c r="AP229" s="1"/>
  <c r="BF229" s="1"/>
  <c r="BV229" s="1"/>
  <c r="CD229" s="1"/>
  <c r="CM229" s="1"/>
  <c r="R231"/>
  <c r="AP231" s="1"/>
  <c r="BF231" s="1"/>
  <c r="BV231" s="1"/>
  <c r="CD231" s="1"/>
  <c r="CM231" s="1"/>
  <c r="R232"/>
  <c r="AP232" s="1"/>
  <c r="BF232" s="1"/>
  <c r="BV232" s="1"/>
  <c r="CD232" s="1"/>
  <c r="CM232" s="1"/>
  <c r="R233"/>
  <c r="AP233" s="1"/>
  <c r="BF233" s="1"/>
  <c r="BV233" s="1"/>
  <c r="CD233" s="1"/>
  <c r="CM233" s="1"/>
  <c r="R234"/>
  <c r="AP234" s="1"/>
  <c r="BF234" s="1"/>
  <c r="BV234" s="1"/>
  <c r="CD234" s="1"/>
  <c r="CM234" s="1"/>
  <c r="R235"/>
  <c r="AP235" s="1"/>
  <c r="R236"/>
  <c r="AP236" s="1"/>
  <c r="BF236" s="1"/>
  <c r="BV236" s="1"/>
  <c r="CD236" s="1"/>
  <c r="CM236" s="1"/>
  <c r="R238"/>
  <c r="AP238" s="1"/>
  <c r="BF238" s="1"/>
  <c r="R239"/>
  <c r="AP239" s="1"/>
  <c r="BF239" s="1"/>
  <c r="BV239" s="1"/>
  <c r="CD239" s="1"/>
  <c r="CM239" s="1"/>
  <c r="R241"/>
  <c r="AP241" s="1"/>
  <c r="BF241" s="1"/>
  <c r="BV241" s="1"/>
  <c r="R243"/>
  <c r="AP243" s="1"/>
  <c r="BF243" s="1"/>
  <c r="R244"/>
  <c r="AP244" s="1"/>
  <c r="BF244" s="1"/>
  <c r="BV244" s="1"/>
  <c r="CD244" s="1"/>
  <c r="CM244" s="1"/>
  <c r="R245"/>
  <c r="AP245" s="1"/>
  <c r="BF245" s="1"/>
  <c r="BV245" s="1"/>
  <c r="CD245" s="1"/>
  <c r="CM245" s="1"/>
  <c r="R246"/>
  <c r="AP246" s="1"/>
  <c r="BF246" s="1"/>
  <c r="BV246" s="1"/>
  <c r="CD246" s="1"/>
  <c r="CM246" s="1"/>
  <c r="R247"/>
  <c r="AP247" s="1"/>
  <c r="BF247" s="1"/>
  <c r="BV247" s="1"/>
  <c r="CD247" s="1"/>
  <c r="CM247" s="1"/>
  <c r="R248"/>
  <c r="AP248" s="1"/>
  <c r="BF248" s="1"/>
  <c r="BV248" s="1"/>
  <c r="CD248" s="1"/>
  <c r="CM248" s="1"/>
  <c r="R249"/>
  <c r="AP249" s="1"/>
  <c r="BF249" s="1"/>
  <c r="BV249" s="1"/>
  <c r="CD249" s="1"/>
  <c r="CM249" s="1"/>
  <c r="R251"/>
  <c r="AP251" s="1"/>
  <c r="BF251" s="1"/>
  <c r="R252"/>
  <c r="AP252" s="1"/>
  <c r="BF252" s="1"/>
  <c r="BV252" s="1"/>
  <c r="CD252" s="1"/>
  <c r="CM252" s="1"/>
  <c r="R253"/>
  <c r="AP253" s="1"/>
  <c r="BF253" s="1"/>
  <c r="BV253" s="1"/>
  <c r="CD253" s="1"/>
  <c r="CM253" s="1"/>
  <c r="R254"/>
  <c r="AP254" s="1"/>
  <c r="BF254" s="1"/>
  <c r="BV254" s="1"/>
  <c r="CD254" s="1"/>
  <c r="CM254" s="1"/>
  <c r="R256"/>
  <c r="AP256" s="1"/>
  <c r="R257"/>
  <c r="AP257" s="1"/>
  <c r="BF257" s="1"/>
  <c r="BV257" s="1"/>
  <c r="CD257" s="1"/>
  <c r="CM257" s="1"/>
  <c r="R259"/>
  <c r="AP259" s="1"/>
  <c r="BF259" s="1"/>
  <c r="R260"/>
  <c r="AP260" s="1"/>
  <c r="BF260" s="1"/>
  <c r="BV260" s="1"/>
  <c r="CD260" s="1"/>
  <c r="CM260" s="1"/>
  <c r="R261"/>
  <c r="AP261" s="1"/>
  <c r="BF261" s="1"/>
  <c r="BV261" s="1"/>
  <c r="CD261" s="1"/>
  <c r="CM261" s="1"/>
  <c r="R265"/>
  <c r="AP265" s="1"/>
  <c r="BF265" s="1"/>
  <c r="BV265" s="1"/>
  <c r="R266"/>
  <c r="AP266" s="1"/>
  <c r="BF266" s="1"/>
  <c r="BV266" s="1"/>
  <c r="CD266" s="1"/>
  <c r="CM266" s="1"/>
  <c r="R268"/>
  <c r="AP268" s="1"/>
  <c r="BF268" s="1"/>
  <c r="BV268" s="1"/>
  <c r="R269"/>
  <c r="AP269" s="1"/>
  <c r="R270"/>
  <c r="AP270" s="1"/>
  <c r="BF270" s="1"/>
  <c r="BV270" s="1"/>
  <c r="CD270" s="1"/>
  <c r="CM270" s="1"/>
  <c r="R272"/>
  <c r="AP272" s="1"/>
  <c r="BF272" s="1"/>
  <c r="BV272" s="1"/>
  <c r="CD272" s="1"/>
  <c r="CM272" s="1"/>
  <c r="R274"/>
  <c r="R278"/>
  <c r="AH278" s="1"/>
  <c r="R279"/>
  <c r="AH279" s="1"/>
  <c r="AP279" s="1"/>
  <c r="BF279" s="1"/>
  <c r="BV279" s="1"/>
  <c r="CD279" s="1"/>
  <c r="CM279" s="1"/>
  <c r="R280"/>
  <c r="AH280" s="1"/>
  <c r="AP280" s="1"/>
  <c r="BF280" s="1"/>
  <c r="BV280" s="1"/>
  <c r="CD280" s="1"/>
  <c r="CM280" s="1"/>
  <c r="R281"/>
  <c r="AH281" s="1"/>
  <c r="AP281" s="1"/>
  <c r="BF281" s="1"/>
  <c r="BV281" s="1"/>
  <c r="CD281" s="1"/>
  <c r="CM281" s="1"/>
  <c r="R282"/>
  <c r="AH282" s="1"/>
  <c r="AP282" s="1"/>
  <c r="BF282" s="1"/>
  <c r="BV282" s="1"/>
  <c r="CD282" s="1"/>
  <c r="CM282" s="1"/>
  <c r="R283"/>
  <c r="AH283" s="1"/>
  <c r="AP283" s="1"/>
  <c r="BF283" s="1"/>
  <c r="BV283" s="1"/>
  <c r="CD283" s="1"/>
  <c r="CM283" s="1"/>
  <c r="R284"/>
  <c r="AH284" s="1"/>
  <c r="AP284" s="1"/>
  <c r="BF284" s="1"/>
  <c r="BV284" s="1"/>
  <c r="CD284" s="1"/>
  <c r="CM284" s="1"/>
  <c r="R8"/>
  <c r="AP8" s="1"/>
  <c r="BF8" s="1"/>
  <c r="BV8" s="1"/>
  <c r="BV223" l="1"/>
  <c r="CD220"/>
  <c r="BF144"/>
  <c r="BV142"/>
  <c r="BV112"/>
  <c r="CD110"/>
  <c r="BV82"/>
  <c r="BF84"/>
  <c r="BV73"/>
  <c r="CD71"/>
  <c r="BV67"/>
  <c r="CD65"/>
  <c r="BV61"/>
  <c r="CD59"/>
  <c r="CD32"/>
  <c r="BV35"/>
  <c r="CD17"/>
  <c r="BV19"/>
  <c r="CD11"/>
  <c r="BV13"/>
  <c r="CE268"/>
  <c r="CE201"/>
  <c r="BW207"/>
  <c r="BG181"/>
  <c r="BW179"/>
  <c r="CE164"/>
  <c r="BW166"/>
  <c r="BW148"/>
  <c r="CE145"/>
  <c r="BG141"/>
  <c r="BW139"/>
  <c r="BW115"/>
  <c r="CE113"/>
  <c r="CE107"/>
  <c r="BW109"/>
  <c r="CE101"/>
  <c r="BW103"/>
  <c r="CH263"/>
  <c r="BZ243"/>
  <c r="BJ250"/>
  <c r="CR224"/>
  <c r="CH201"/>
  <c r="BZ207"/>
  <c r="BZ148"/>
  <c r="CH145"/>
  <c r="CH90"/>
  <c r="CC259"/>
  <c r="BM262"/>
  <c r="CC251"/>
  <c r="BM255"/>
  <c r="BM207"/>
  <c r="CC201"/>
  <c r="CB181"/>
  <c r="CJ179"/>
  <c r="CC136"/>
  <c r="CK134"/>
  <c r="CB95"/>
  <c r="CJ93"/>
  <c r="CJ90"/>
  <c r="CC81"/>
  <c r="CK78"/>
  <c r="CC45"/>
  <c r="CK42"/>
  <c r="CC39"/>
  <c r="BM41"/>
  <c r="CC38"/>
  <c r="CK36"/>
  <c r="CG268"/>
  <c r="BX259"/>
  <c r="BH262"/>
  <c r="BX243"/>
  <c r="BH250"/>
  <c r="BY230"/>
  <c r="CG228"/>
  <c r="CP224"/>
  <c r="CG201"/>
  <c r="BY207"/>
  <c r="BY148"/>
  <c r="CG145"/>
  <c r="BI144"/>
  <c r="BY142"/>
  <c r="BI141"/>
  <c r="BY139"/>
  <c r="BY112"/>
  <c r="CG110"/>
  <c r="BY100"/>
  <c r="CG98"/>
  <c r="CB158"/>
  <c r="CJ149"/>
  <c r="CT224"/>
  <c r="CB243"/>
  <c r="BL250"/>
  <c r="BF189"/>
  <c r="BV188"/>
  <c r="BG189"/>
  <c r="BW188"/>
  <c r="CK190"/>
  <c r="CC193"/>
  <c r="CS276"/>
  <c r="CS296" s="1"/>
  <c r="CJ296"/>
  <c r="CM89"/>
  <c r="BV259"/>
  <c r="BF262"/>
  <c r="BF197"/>
  <c r="BV195"/>
  <c r="BV207"/>
  <c r="CD201"/>
  <c r="CD149"/>
  <c r="BV158"/>
  <c r="BV124"/>
  <c r="CD122"/>
  <c r="CD117"/>
  <c r="BV119"/>
  <c r="BV106"/>
  <c r="CD104"/>
  <c r="CD98"/>
  <c r="BV100"/>
  <c r="BV81"/>
  <c r="CD78"/>
  <c r="CN288"/>
  <c r="BW288"/>
  <c r="BW251"/>
  <c r="BG255"/>
  <c r="CE241"/>
  <c r="BW219"/>
  <c r="CE217"/>
  <c r="BW215"/>
  <c r="CE212"/>
  <c r="BW162"/>
  <c r="CE160"/>
  <c r="CE90"/>
  <c r="CA271"/>
  <c r="CI269"/>
  <c r="CI263"/>
  <c r="CA243"/>
  <c r="BK250"/>
  <c r="CA207"/>
  <c r="CI201"/>
  <c r="CA181"/>
  <c r="CI179"/>
  <c r="BK166"/>
  <c r="CA164"/>
  <c r="BK148"/>
  <c r="CA145"/>
  <c r="CA144"/>
  <c r="CI142"/>
  <c r="CA141"/>
  <c r="CI139"/>
  <c r="BZ115"/>
  <c r="CH113"/>
  <c r="BZ112"/>
  <c r="CH110"/>
  <c r="CA95"/>
  <c r="CI93"/>
  <c r="CH85"/>
  <c r="BM10"/>
  <c r="CC8"/>
  <c r="CJ268"/>
  <c r="CK263"/>
  <c r="CJ220"/>
  <c r="CB223"/>
  <c r="CB219"/>
  <c r="CJ217"/>
  <c r="CJ212"/>
  <c r="CB215"/>
  <c r="CB211"/>
  <c r="CJ209"/>
  <c r="CB148"/>
  <c r="CJ145"/>
  <c r="CB141"/>
  <c r="CJ139"/>
  <c r="CK90"/>
  <c r="CB35"/>
  <c r="CJ32"/>
  <c r="CB27"/>
  <c r="CJ20"/>
  <c r="CB13"/>
  <c r="CJ11"/>
  <c r="CO288"/>
  <c r="BX288"/>
  <c r="BX271"/>
  <c r="CF269"/>
  <c r="BY259"/>
  <c r="BI262"/>
  <c r="BY256"/>
  <c r="BI258"/>
  <c r="BX251"/>
  <c r="BH255"/>
  <c r="BY243"/>
  <c r="BI250"/>
  <c r="BX223"/>
  <c r="CF220"/>
  <c r="BX219"/>
  <c r="CF217"/>
  <c r="CF212"/>
  <c r="BX215"/>
  <c r="CF209"/>
  <c r="BX211"/>
  <c r="BX193"/>
  <c r="CF190"/>
  <c r="BX186"/>
  <c r="CF183"/>
  <c r="BX176"/>
  <c r="CF173"/>
  <c r="BX162"/>
  <c r="CF160"/>
  <c r="BX158"/>
  <c r="CF149"/>
  <c r="BX127"/>
  <c r="CF125"/>
  <c r="BX124"/>
  <c r="CF122"/>
  <c r="BX95"/>
  <c r="CF93"/>
  <c r="CF90"/>
  <c r="CB109"/>
  <c r="CJ107"/>
  <c r="CE224"/>
  <c r="CJ241"/>
  <c r="BF230"/>
  <c r="BV228"/>
  <c r="CD209"/>
  <c r="BV211"/>
  <c r="CD268"/>
  <c r="BV251"/>
  <c r="BF255"/>
  <c r="CD241"/>
  <c r="CD217"/>
  <c r="BV148"/>
  <c r="CD145"/>
  <c r="BV115"/>
  <c r="CD113"/>
  <c r="BV95"/>
  <c r="CD93"/>
  <c r="CD85"/>
  <c r="BV87"/>
  <c r="BV77"/>
  <c r="CD74"/>
  <c r="BV70"/>
  <c r="CD68"/>
  <c r="BV64"/>
  <c r="CD62"/>
  <c r="CD55"/>
  <c r="BV58"/>
  <c r="CD29"/>
  <c r="BV31"/>
  <c r="CD20"/>
  <c r="BV27"/>
  <c r="CD14"/>
  <c r="BV16"/>
  <c r="CN289"/>
  <c r="BW289"/>
  <c r="CE265"/>
  <c r="BW267"/>
  <c r="BW243"/>
  <c r="BG250"/>
  <c r="CE142"/>
  <c r="BW144"/>
  <c r="CE110"/>
  <c r="BW112"/>
  <c r="CE104"/>
  <c r="BW106"/>
  <c r="CE98"/>
  <c r="BW100"/>
  <c r="CH268"/>
  <c r="BZ267"/>
  <c r="CH265"/>
  <c r="BZ259"/>
  <c r="BJ262"/>
  <c r="BZ256"/>
  <c r="BJ258"/>
  <c r="BZ251"/>
  <c r="BJ255"/>
  <c r="CH220"/>
  <c r="BZ223"/>
  <c r="CH217"/>
  <c r="BZ219"/>
  <c r="CH212"/>
  <c r="BZ215"/>
  <c r="CH209"/>
  <c r="BZ211"/>
  <c r="CH195"/>
  <c r="BZ197"/>
  <c r="CH190"/>
  <c r="BZ193"/>
  <c r="BJ186"/>
  <c r="BZ183"/>
  <c r="BJ176"/>
  <c r="BZ173"/>
  <c r="BJ170"/>
  <c r="BZ168"/>
  <c r="BZ162"/>
  <c r="CH160"/>
  <c r="BZ158"/>
  <c r="CH149"/>
  <c r="BZ136"/>
  <c r="CH134"/>
  <c r="BZ127"/>
  <c r="CH125"/>
  <c r="BZ124"/>
  <c r="CH122"/>
  <c r="CA115"/>
  <c r="CI113"/>
  <c r="CA112"/>
  <c r="CI110"/>
  <c r="CA109"/>
  <c r="CI107"/>
  <c r="BZ106"/>
  <c r="CH104"/>
  <c r="BZ103"/>
  <c r="CH101"/>
  <c r="BZ100"/>
  <c r="CH98"/>
  <c r="BL10"/>
  <c r="CB8"/>
  <c r="CK268"/>
  <c r="CC267"/>
  <c r="CK265"/>
  <c r="CK241"/>
  <c r="CB230"/>
  <c r="CJ228"/>
  <c r="BM223"/>
  <c r="CC220"/>
  <c r="BM219"/>
  <c r="CC217"/>
  <c r="BM215"/>
  <c r="CC212"/>
  <c r="BM211"/>
  <c r="CC209"/>
  <c r="BM197"/>
  <c r="CC195"/>
  <c r="CB186"/>
  <c r="CJ183"/>
  <c r="CB176"/>
  <c r="CJ173"/>
  <c r="CB170"/>
  <c r="CJ168"/>
  <c r="BL162"/>
  <c r="CB160"/>
  <c r="BM148"/>
  <c r="CC145"/>
  <c r="BM144"/>
  <c r="CC142"/>
  <c r="BM141"/>
  <c r="CC139"/>
  <c r="CC115"/>
  <c r="CK113"/>
  <c r="CC112"/>
  <c r="CK110"/>
  <c r="CC109"/>
  <c r="CK107"/>
  <c r="CB106"/>
  <c r="CJ104"/>
  <c r="CB103"/>
  <c r="CJ101"/>
  <c r="CB100"/>
  <c r="CJ98"/>
  <c r="BM73"/>
  <c r="CC71"/>
  <c r="CC70"/>
  <c r="CK68"/>
  <c r="BM67"/>
  <c r="CC65"/>
  <c r="BM64"/>
  <c r="CC62"/>
  <c r="BM61"/>
  <c r="CC59"/>
  <c r="CC51"/>
  <c r="CK50"/>
  <c r="CC35"/>
  <c r="CK32"/>
  <c r="BM31"/>
  <c r="CC29"/>
  <c r="CC27"/>
  <c r="CK20"/>
  <c r="BM19"/>
  <c r="CC17"/>
  <c r="CC16"/>
  <c r="CK14"/>
  <c r="CC13"/>
  <c r="CK11"/>
  <c r="BY271"/>
  <c r="BY273" s="1"/>
  <c r="CG269"/>
  <c r="CG263"/>
  <c r="BY251"/>
  <c r="BI255"/>
  <c r="CF241"/>
  <c r="CG220"/>
  <c r="BY223"/>
  <c r="CG217"/>
  <c r="BY219"/>
  <c r="BY215"/>
  <c r="CG212"/>
  <c r="CG209"/>
  <c r="BY211"/>
  <c r="CG195"/>
  <c r="BY197"/>
  <c r="BY193"/>
  <c r="CG190"/>
  <c r="BY186"/>
  <c r="CG183"/>
  <c r="BY176"/>
  <c r="CG173"/>
  <c r="BY170"/>
  <c r="CG168"/>
  <c r="BY162"/>
  <c r="CG160"/>
  <c r="BY158"/>
  <c r="CG149"/>
  <c r="BY136"/>
  <c r="CG134"/>
  <c r="BY127"/>
  <c r="CG125"/>
  <c r="BY124"/>
  <c r="CG122"/>
  <c r="BY119"/>
  <c r="CG117"/>
  <c r="BY95"/>
  <c r="CG93"/>
  <c r="CH107"/>
  <c r="CD224"/>
  <c r="CH241"/>
  <c r="CB267"/>
  <c r="CJ265"/>
  <c r="BK189"/>
  <c r="CA188"/>
  <c r="BM189"/>
  <c r="CC188"/>
  <c r="BJ189"/>
  <c r="BZ188"/>
  <c r="CT276"/>
  <c r="CT296" s="1"/>
  <c r="CK296"/>
  <c r="BF240"/>
  <c r="BV238"/>
  <c r="CD190"/>
  <c r="BV193"/>
  <c r="CD8"/>
  <c r="BV10"/>
  <c r="CD212"/>
  <c r="BV215"/>
  <c r="BV267"/>
  <c r="CD265"/>
  <c r="BV243"/>
  <c r="BF250"/>
  <c r="CD160"/>
  <c r="BV162"/>
  <c r="BV136"/>
  <c r="CD134"/>
  <c r="BV127"/>
  <c r="CD125"/>
  <c r="BV103"/>
  <c r="CD101"/>
  <c r="CN290"/>
  <c r="BW290"/>
  <c r="BW259"/>
  <c r="BG262"/>
  <c r="BW240"/>
  <c r="CE238"/>
  <c r="BW230"/>
  <c r="CE228"/>
  <c r="CE220"/>
  <c r="BW223"/>
  <c r="BW211"/>
  <c r="CE209"/>
  <c r="BW197"/>
  <c r="CE195"/>
  <c r="BW193"/>
  <c r="CE190"/>
  <c r="CE183"/>
  <c r="BW186"/>
  <c r="BG176"/>
  <c r="BW173"/>
  <c r="BG170"/>
  <c r="BW168"/>
  <c r="BG158"/>
  <c r="BW149"/>
  <c r="CE122"/>
  <c r="BW124"/>
  <c r="CE117"/>
  <c r="BW119"/>
  <c r="CE93"/>
  <c r="BW95"/>
  <c r="CQ288"/>
  <c r="BZ288"/>
  <c r="CA273"/>
  <c r="CI268"/>
  <c r="CA267"/>
  <c r="CI265"/>
  <c r="CA259"/>
  <c r="BK262"/>
  <c r="CA256"/>
  <c r="BK258"/>
  <c r="CA251"/>
  <c r="BK255"/>
  <c r="CI241"/>
  <c r="BJ240"/>
  <c r="BZ238"/>
  <c r="BJ237"/>
  <c r="BZ235"/>
  <c r="BJ230"/>
  <c r="BZ228"/>
  <c r="CA223"/>
  <c r="CI220"/>
  <c r="CI217"/>
  <c r="CA219"/>
  <c r="CA215"/>
  <c r="CI212"/>
  <c r="CI209"/>
  <c r="CA211"/>
  <c r="CI195"/>
  <c r="CA197"/>
  <c r="CA193"/>
  <c r="CI190"/>
  <c r="BK186"/>
  <c r="CA183"/>
  <c r="BK176"/>
  <c r="CA173"/>
  <c r="BK170"/>
  <c r="CA168"/>
  <c r="BK162"/>
  <c r="CA160"/>
  <c r="CA158"/>
  <c r="CI149"/>
  <c r="CA136"/>
  <c r="CI134"/>
  <c r="CA127"/>
  <c r="CI125"/>
  <c r="CA124"/>
  <c r="CI122"/>
  <c r="BZ119"/>
  <c r="CH117"/>
  <c r="CA106"/>
  <c r="CI104"/>
  <c r="CA103"/>
  <c r="CI101"/>
  <c r="CA100"/>
  <c r="CI98"/>
  <c r="BL271"/>
  <c r="CB269"/>
  <c r="CB259"/>
  <c r="BL262"/>
  <c r="CB256"/>
  <c r="BL258"/>
  <c r="CB251"/>
  <c r="BL255"/>
  <c r="CC238"/>
  <c r="BM240"/>
  <c r="CC237"/>
  <c r="CK235"/>
  <c r="CS224"/>
  <c r="CJ201"/>
  <c r="CB207"/>
  <c r="CC186"/>
  <c r="CK183"/>
  <c r="CC176"/>
  <c r="CK173"/>
  <c r="BM170"/>
  <c r="CC168"/>
  <c r="BM162"/>
  <c r="CC160"/>
  <c r="CC158"/>
  <c r="CK149"/>
  <c r="CB136"/>
  <c r="CJ134"/>
  <c r="CB127"/>
  <c r="CJ125"/>
  <c r="CB124"/>
  <c r="CJ122"/>
  <c r="CB119"/>
  <c r="CJ117"/>
  <c r="CC106"/>
  <c r="CK104"/>
  <c r="CC103"/>
  <c r="CK101"/>
  <c r="CC100"/>
  <c r="CK98"/>
  <c r="CB81"/>
  <c r="CJ78"/>
  <c r="CB54"/>
  <c r="CJ52"/>
  <c r="CB45"/>
  <c r="CJ42"/>
  <c r="CB39"/>
  <c r="BL41"/>
  <c r="CB38"/>
  <c r="CJ36"/>
  <c r="BX273"/>
  <c r="CF268"/>
  <c r="BX267"/>
  <c r="CF265"/>
  <c r="CG241"/>
  <c r="BY240"/>
  <c r="CG238"/>
  <c r="BX237"/>
  <c r="CF235"/>
  <c r="BX230"/>
  <c r="CF228"/>
  <c r="CO224"/>
  <c r="CF201"/>
  <c r="BX207"/>
  <c r="BX181"/>
  <c r="CF179"/>
  <c r="BX166"/>
  <c r="CF164"/>
  <c r="BX148"/>
  <c r="CF145"/>
  <c r="BX144"/>
  <c r="CF142"/>
  <c r="BX141"/>
  <c r="CF139"/>
  <c r="BX115"/>
  <c r="CF113"/>
  <c r="BX112"/>
  <c r="CF110"/>
  <c r="CF107"/>
  <c r="BX106"/>
  <c r="CF104"/>
  <c r="BX103"/>
  <c r="CF101"/>
  <c r="BX100"/>
  <c r="CF98"/>
  <c r="BV109"/>
  <c r="CD107"/>
  <c r="BV186"/>
  <c r="CD183"/>
  <c r="BX240"/>
  <c r="BX242" s="1"/>
  <c r="CF238"/>
  <c r="CC243"/>
  <c r="BM250"/>
  <c r="BM193"/>
  <c r="BF10"/>
  <c r="BF38"/>
  <c r="BV36"/>
  <c r="BF51"/>
  <c r="BV49"/>
  <c r="BV39"/>
  <c r="BF41"/>
  <c r="BF158"/>
  <c r="BK181"/>
  <c r="BK141"/>
  <c r="BK95"/>
  <c r="AV144"/>
  <c r="BL142"/>
  <c r="AR170"/>
  <c r="BH168"/>
  <c r="BH158"/>
  <c r="BH95"/>
  <c r="AP170"/>
  <c r="BF168"/>
  <c r="BF211"/>
  <c r="BG166"/>
  <c r="BG148"/>
  <c r="AT181"/>
  <c r="BJ179"/>
  <c r="AT141"/>
  <c r="BJ139"/>
  <c r="BF127"/>
  <c r="BF103"/>
  <c r="BG186"/>
  <c r="BG187" s="1"/>
  <c r="BG124"/>
  <c r="BK267"/>
  <c r="BK158"/>
  <c r="BH267"/>
  <c r="AP166"/>
  <c r="BF164"/>
  <c r="BF148"/>
  <c r="BG144"/>
  <c r="BJ267"/>
  <c r="BJ158"/>
  <c r="BJ106"/>
  <c r="BG162"/>
  <c r="AW181"/>
  <c r="BM179"/>
  <c r="BL141"/>
  <c r="BH127"/>
  <c r="BL181"/>
  <c r="AS166"/>
  <c r="BI164"/>
  <c r="BI148"/>
  <c r="BL158"/>
  <c r="BF162"/>
  <c r="BG119"/>
  <c r="BG95"/>
  <c r="BM158"/>
  <c r="BH166"/>
  <c r="BH148"/>
  <c r="BF186"/>
  <c r="AP141"/>
  <c r="BF139"/>
  <c r="BG267"/>
  <c r="BJ219"/>
  <c r="BJ136"/>
  <c r="BJ127"/>
  <c r="BK115"/>
  <c r="BJ103"/>
  <c r="BL170"/>
  <c r="BM70"/>
  <c r="BM16"/>
  <c r="BI186"/>
  <c r="BI176"/>
  <c r="BJ115"/>
  <c r="BL273"/>
  <c r="BH186"/>
  <c r="BH176"/>
  <c r="BH124"/>
  <c r="AP181"/>
  <c r="BF179"/>
  <c r="BF223"/>
  <c r="AT166"/>
  <c r="BJ164"/>
  <c r="BJ148"/>
  <c r="BF267"/>
  <c r="BF136"/>
  <c r="BH144"/>
  <c r="BJ124"/>
  <c r="BK112"/>
  <c r="BJ100"/>
  <c r="BM267"/>
  <c r="BM13"/>
  <c r="BI271"/>
  <c r="BI273" s="1"/>
  <c r="BI162"/>
  <c r="AP176"/>
  <c r="BF173"/>
  <c r="BK271"/>
  <c r="BK273" s="1"/>
  <c r="BK144"/>
  <c r="BJ112"/>
  <c r="AW166"/>
  <c r="BM164"/>
  <c r="BL148"/>
  <c r="BL13"/>
  <c r="BH271"/>
  <c r="BH273" s="1"/>
  <c r="BH162"/>
  <c r="AT144"/>
  <c r="BJ142"/>
  <c r="AV166"/>
  <c r="BL164"/>
  <c r="AS181"/>
  <c r="BI179"/>
  <c r="BM186"/>
  <c r="BM176"/>
  <c r="BH181"/>
  <c r="BH141"/>
  <c r="BJ162"/>
  <c r="BK109"/>
  <c r="BL186"/>
  <c r="BL176"/>
  <c r="BM51"/>
  <c r="BI170"/>
  <c r="BI158"/>
  <c r="BL267"/>
  <c r="BF193"/>
  <c r="N242"/>
  <c r="BG219"/>
  <c r="BH219"/>
  <c r="BJ211"/>
  <c r="BJ197"/>
  <c r="BL230"/>
  <c r="BI219"/>
  <c r="BG240"/>
  <c r="BG230"/>
  <c r="BG223"/>
  <c r="BG211"/>
  <c r="BG197"/>
  <c r="BG193"/>
  <c r="BM237"/>
  <c r="BI112"/>
  <c r="BI100"/>
  <c r="BF124"/>
  <c r="BF119"/>
  <c r="BF106"/>
  <c r="BF100"/>
  <c r="BF81"/>
  <c r="BL109"/>
  <c r="AP271"/>
  <c r="BF269"/>
  <c r="AP258"/>
  <c r="BF256"/>
  <c r="AP237"/>
  <c r="BF235"/>
  <c r="AV193"/>
  <c r="BL190"/>
  <c r="BF215"/>
  <c r="BJ223"/>
  <c r="BJ215"/>
  <c r="BJ193"/>
  <c r="BI223"/>
  <c r="BI215"/>
  <c r="BI211"/>
  <c r="BI197"/>
  <c r="BI193"/>
  <c r="BJ242"/>
  <c r="BK223"/>
  <c r="BK219"/>
  <c r="BK215"/>
  <c r="BK211"/>
  <c r="BK197"/>
  <c r="BK193"/>
  <c r="BL207"/>
  <c r="BI240"/>
  <c r="BH237"/>
  <c r="BH230"/>
  <c r="BH207"/>
  <c r="BH240"/>
  <c r="AT271"/>
  <c r="BJ269"/>
  <c r="AU240"/>
  <c r="BK238"/>
  <c r="AU237"/>
  <c r="BK235"/>
  <c r="AU230"/>
  <c r="BK228"/>
  <c r="AW258"/>
  <c r="BM256"/>
  <c r="AS267"/>
  <c r="BI265"/>
  <c r="BY265" s="1"/>
  <c r="AR258"/>
  <c r="BH256"/>
  <c r="AS237"/>
  <c r="BI235"/>
  <c r="BG207"/>
  <c r="BJ207"/>
  <c r="BI230"/>
  <c r="BI207"/>
  <c r="AQ271"/>
  <c r="BG269"/>
  <c r="AQ258"/>
  <c r="BG256"/>
  <c r="AQ237"/>
  <c r="BG235"/>
  <c r="AR197"/>
  <c r="BH195"/>
  <c r="BF207"/>
  <c r="BG215"/>
  <c r="BK207"/>
  <c r="BL223"/>
  <c r="BL219"/>
  <c r="BL215"/>
  <c r="BL211"/>
  <c r="BH223"/>
  <c r="BH215"/>
  <c r="BH211"/>
  <c r="BH193"/>
  <c r="AQ136"/>
  <c r="BG134"/>
  <c r="BW134" s="1"/>
  <c r="AQ127"/>
  <c r="BG125"/>
  <c r="BW125" s="1"/>
  <c r="AV112"/>
  <c r="BL110"/>
  <c r="CB110" s="1"/>
  <c r="AV73"/>
  <c r="BL71"/>
  <c r="AV67"/>
  <c r="BL65"/>
  <c r="AV61"/>
  <c r="BL59"/>
  <c r="AV31"/>
  <c r="BL29"/>
  <c r="AV16"/>
  <c r="BL14"/>
  <c r="AR119"/>
  <c r="BH117"/>
  <c r="BX117" s="1"/>
  <c r="BL27"/>
  <c r="BF115"/>
  <c r="BF95"/>
  <c r="BF87"/>
  <c r="BF77"/>
  <c r="BF70"/>
  <c r="BF64"/>
  <c r="BF58"/>
  <c r="BF31"/>
  <c r="BF27"/>
  <c r="BF16"/>
  <c r="BG112"/>
  <c r="BG106"/>
  <c r="BG100"/>
  <c r="BM115"/>
  <c r="BM112"/>
  <c r="BM109"/>
  <c r="BL106"/>
  <c r="BL103"/>
  <c r="BL100"/>
  <c r="BM35"/>
  <c r="BM27"/>
  <c r="BI136"/>
  <c r="BI127"/>
  <c r="BI124"/>
  <c r="BI119"/>
  <c r="BI95"/>
  <c r="AV115"/>
  <c r="BL113"/>
  <c r="CB113" s="1"/>
  <c r="AW95"/>
  <c r="BM93"/>
  <c r="CC93" s="1"/>
  <c r="AV70"/>
  <c r="BL68"/>
  <c r="AV64"/>
  <c r="BL62"/>
  <c r="AV51"/>
  <c r="BL50"/>
  <c r="AV19"/>
  <c r="BL17"/>
  <c r="AR136"/>
  <c r="BH134"/>
  <c r="BX134" s="1"/>
  <c r="BL35"/>
  <c r="BK136"/>
  <c r="BK127"/>
  <c r="BK124"/>
  <c r="BJ119"/>
  <c r="BK106"/>
  <c r="BK103"/>
  <c r="BK100"/>
  <c r="BL136"/>
  <c r="BL127"/>
  <c r="BL124"/>
  <c r="BL119"/>
  <c r="BM106"/>
  <c r="BM103"/>
  <c r="BM100"/>
  <c r="BL81"/>
  <c r="BL54"/>
  <c r="BL45"/>
  <c r="BL38"/>
  <c r="BH115"/>
  <c r="BH112"/>
  <c r="BH106"/>
  <c r="BH103"/>
  <c r="BH100"/>
  <c r="BF109"/>
  <c r="BF88"/>
  <c r="BV88" s="1"/>
  <c r="AU119"/>
  <c r="BK117"/>
  <c r="CA117" s="1"/>
  <c r="AT95"/>
  <c r="BJ93"/>
  <c r="BZ93" s="1"/>
  <c r="AW127"/>
  <c r="BM125"/>
  <c r="CC125" s="1"/>
  <c r="AW124"/>
  <c r="BM122"/>
  <c r="CC122" s="1"/>
  <c r="AW119"/>
  <c r="BM117"/>
  <c r="CC117" s="1"/>
  <c r="AW54"/>
  <c r="BM52"/>
  <c r="AS115"/>
  <c r="BI113"/>
  <c r="BY113" s="1"/>
  <c r="AS109"/>
  <c r="BI107"/>
  <c r="BY107" s="1"/>
  <c r="AS106"/>
  <c r="BI104"/>
  <c r="BY104" s="1"/>
  <c r="AS103"/>
  <c r="BI101"/>
  <c r="BY101" s="1"/>
  <c r="BF112"/>
  <c r="BF73"/>
  <c r="BF67"/>
  <c r="BF61"/>
  <c r="BF35"/>
  <c r="BF19"/>
  <c r="BF13"/>
  <c r="BG115"/>
  <c r="BG109"/>
  <c r="BG103"/>
  <c r="BM136"/>
  <c r="BL95"/>
  <c r="BM81"/>
  <c r="BM45"/>
  <c r="BM38"/>
  <c r="AU271"/>
  <c r="AU181"/>
  <c r="AU166"/>
  <c r="AU144"/>
  <c r="AU141"/>
  <c r="AT115"/>
  <c r="AT112"/>
  <c r="AU95"/>
  <c r="AV219"/>
  <c r="AV211"/>
  <c r="AV141"/>
  <c r="AV13"/>
  <c r="AR271"/>
  <c r="AS258"/>
  <c r="AR219"/>
  <c r="AR211"/>
  <c r="AR162"/>
  <c r="AR127"/>
  <c r="AR124"/>
  <c r="AR95"/>
  <c r="AP115"/>
  <c r="AP95"/>
  <c r="AP87"/>
  <c r="AP70"/>
  <c r="AP64"/>
  <c r="AP58"/>
  <c r="AP31"/>
  <c r="AP16"/>
  <c r="AQ267"/>
  <c r="AQ144"/>
  <c r="AQ112"/>
  <c r="AQ106"/>
  <c r="AQ100"/>
  <c r="AP262"/>
  <c r="AP240"/>
  <c r="AP230"/>
  <c r="AP223"/>
  <c r="AP144"/>
  <c r="AP112"/>
  <c r="AP84"/>
  <c r="AP73"/>
  <c r="AP67"/>
  <c r="AP61"/>
  <c r="AP35"/>
  <c r="AP19"/>
  <c r="AP13"/>
  <c r="AQ273"/>
  <c r="AQ181"/>
  <c r="AQ166"/>
  <c r="AQ148"/>
  <c r="AQ141"/>
  <c r="AQ115"/>
  <c r="AQ109"/>
  <c r="AW193"/>
  <c r="AV181"/>
  <c r="AW136"/>
  <c r="AV95"/>
  <c r="AW41"/>
  <c r="AW38"/>
  <c r="AR250"/>
  <c r="AS230"/>
  <c r="AS144"/>
  <c r="AS141"/>
  <c r="AS112"/>
  <c r="AS100"/>
  <c r="R275"/>
  <c r="AP274"/>
  <c r="R227"/>
  <c r="AP226"/>
  <c r="AP218"/>
  <c r="BF218" s="1"/>
  <c r="AP130"/>
  <c r="BF130" s="1"/>
  <c r="BV130" s="1"/>
  <c r="CD130" s="1"/>
  <c r="CM130" s="1"/>
  <c r="AH42"/>
  <c r="AQ82"/>
  <c r="AI84"/>
  <c r="AQ71"/>
  <c r="AI73"/>
  <c r="AQ65"/>
  <c r="AI67"/>
  <c r="AQ59"/>
  <c r="AI61"/>
  <c r="AI43"/>
  <c r="AQ43" s="1"/>
  <c r="BG43" s="1"/>
  <c r="BW43" s="1"/>
  <c r="CE43" s="1"/>
  <c r="CN43" s="1"/>
  <c r="AQ32"/>
  <c r="AI35"/>
  <c r="AQ17"/>
  <c r="AI19"/>
  <c r="AQ11"/>
  <c r="AI13"/>
  <c r="W298"/>
  <c r="AU297"/>
  <c r="W275"/>
  <c r="AU274"/>
  <c r="V109"/>
  <c r="AT108"/>
  <c r="BJ108" s="1"/>
  <c r="BZ108" s="1"/>
  <c r="CH108" s="1"/>
  <c r="CQ108" s="1"/>
  <c r="AL87"/>
  <c r="AT86"/>
  <c r="BJ86" s="1"/>
  <c r="AL78"/>
  <c r="AL75"/>
  <c r="AT75" s="1"/>
  <c r="BJ75" s="1"/>
  <c r="BZ75" s="1"/>
  <c r="CH75" s="1"/>
  <c r="CQ75" s="1"/>
  <c r="AL72"/>
  <c r="AT72" s="1"/>
  <c r="BJ72" s="1"/>
  <c r="BZ72" s="1"/>
  <c r="CH72" s="1"/>
  <c r="CQ72" s="1"/>
  <c r="AL69"/>
  <c r="AT69" s="1"/>
  <c r="BJ69" s="1"/>
  <c r="BZ69" s="1"/>
  <c r="CH69" s="1"/>
  <c r="CQ69" s="1"/>
  <c r="AL66"/>
  <c r="AT66" s="1"/>
  <c r="BJ66" s="1"/>
  <c r="BZ66" s="1"/>
  <c r="CH66" s="1"/>
  <c r="CQ66" s="1"/>
  <c r="AL63"/>
  <c r="AT63" s="1"/>
  <c r="BJ63" s="1"/>
  <c r="BZ63" s="1"/>
  <c r="CH63" s="1"/>
  <c r="CQ63" s="1"/>
  <c r="AL55"/>
  <c r="V58"/>
  <c r="AT52"/>
  <c r="AL54"/>
  <c r="AT42"/>
  <c r="AL45"/>
  <c r="AT39"/>
  <c r="AL41"/>
  <c r="AT36"/>
  <c r="AL38"/>
  <c r="AL33"/>
  <c r="AT33" s="1"/>
  <c r="BJ33" s="1"/>
  <c r="BZ33" s="1"/>
  <c r="CH33" s="1"/>
  <c r="CQ33" s="1"/>
  <c r="AL30"/>
  <c r="AT30" s="1"/>
  <c r="BJ30" s="1"/>
  <c r="BZ30" s="1"/>
  <c r="CH30" s="1"/>
  <c r="CQ30" s="1"/>
  <c r="AL28"/>
  <c r="AT28" s="1"/>
  <c r="BJ28" s="1"/>
  <c r="BZ28" s="1"/>
  <c r="CH28" s="1"/>
  <c r="CQ28" s="1"/>
  <c r="AL25"/>
  <c r="AT25" s="1"/>
  <c r="BJ25" s="1"/>
  <c r="BZ25" s="1"/>
  <c r="CH25" s="1"/>
  <c r="CQ25" s="1"/>
  <c r="AL23"/>
  <c r="AT23" s="1"/>
  <c r="BJ23" s="1"/>
  <c r="BZ23" s="1"/>
  <c r="CH23" s="1"/>
  <c r="CQ23" s="1"/>
  <c r="AL21"/>
  <c r="AT21" s="1"/>
  <c r="BJ21" s="1"/>
  <c r="BZ21" s="1"/>
  <c r="CH21" s="1"/>
  <c r="CQ21" s="1"/>
  <c r="AL18"/>
  <c r="AT18" s="1"/>
  <c r="BJ18" s="1"/>
  <c r="BZ18" s="1"/>
  <c r="CH18" s="1"/>
  <c r="CQ18" s="1"/>
  <c r="AL15"/>
  <c r="AT15" s="1"/>
  <c r="BJ15" s="1"/>
  <c r="BZ15" s="1"/>
  <c r="CH15" s="1"/>
  <c r="CQ15" s="1"/>
  <c r="AL12"/>
  <c r="AT12" s="1"/>
  <c r="BJ12" s="1"/>
  <c r="BZ12" s="1"/>
  <c r="CH12" s="1"/>
  <c r="CQ12" s="1"/>
  <c r="AL9"/>
  <c r="AT9" s="1"/>
  <c r="BJ9" s="1"/>
  <c r="BZ9" s="1"/>
  <c r="CH9" s="1"/>
  <c r="CQ9" s="1"/>
  <c r="X298"/>
  <c r="AV297"/>
  <c r="Y230"/>
  <c r="AW228"/>
  <c r="X58"/>
  <c r="AV55"/>
  <c r="T298"/>
  <c r="AR297"/>
  <c r="T275"/>
  <c r="AR274"/>
  <c r="T189"/>
  <c r="AR188"/>
  <c r="AR129"/>
  <c r="BH129" s="1"/>
  <c r="BX129" s="1"/>
  <c r="CF129" s="1"/>
  <c r="CO129" s="1"/>
  <c r="AR100"/>
  <c r="AS85"/>
  <c r="AK87"/>
  <c r="AS82"/>
  <c r="AK84"/>
  <c r="AS74"/>
  <c r="AK77"/>
  <c r="AS71"/>
  <c r="AK73"/>
  <c r="AS68"/>
  <c r="AK70"/>
  <c r="AS65"/>
  <c r="AK67"/>
  <c r="AS62"/>
  <c r="AK64"/>
  <c r="AS59"/>
  <c r="AK61"/>
  <c r="AS50"/>
  <c r="AK51"/>
  <c r="AS32"/>
  <c r="AK35"/>
  <c r="AS29"/>
  <c r="AK31"/>
  <c r="AS20"/>
  <c r="AK27"/>
  <c r="AS17"/>
  <c r="AK19"/>
  <c r="AS14"/>
  <c r="AK16"/>
  <c r="AS11"/>
  <c r="AK13"/>
  <c r="AP215"/>
  <c r="AP267"/>
  <c r="AP250"/>
  <c r="AP162"/>
  <c r="AP136"/>
  <c r="AP127"/>
  <c r="AP103"/>
  <c r="AP38"/>
  <c r="AP10"/>
  <c r="AQ262"/>
  <c r="AQ240"/>
  <c r="AQ230"/>
  <c r="AQ223"/>
  <c r="AQ211"/>
  <c r="AQ197"/>
  <c r="AQ193"/>
  <c r="AQ186"/>
  <c r="AQ176"/>
  <c r="AQ170"/>
  <c r="AQ158"/>
  <c r="AQ124"/>
  <c r="AQ119"/>
  <c r="AQ95"/>
  <c r="AU273"/>
  <c r="AU267"/>
  <c r="AU262"/>
  <c r="BK264" s="1"/>
  <c r="AU258"/>
  <c r="AU255"/>
  <c r="AT240"/>
  <c r="AT237"/>
  <c r="AT230"/>
  <c r="AU223"/>
  <c r="AU219"/>
  <c r="AU215"/>
  <c r="AU211"/>
  <c r="AU197"/>
  <c r="AU193"/>
  <c r="AU186"/>
  <c r="AU176"/>
  <c r="AU170"/>
  <c r="AU162"/>
  <c r="AU158"/>
  <c r="AU136"/>
  <c r="AU127"/>
  <c r="AU124"/>
  <c r="AT119"/>
  <c r="AU106"/>
  <c r="AU103"/>
  <c r="AU100"/>
  <c r="AV271"/>
  <c r="AV262"/>
  <c r="AV258"/>
  <c r="AV255"/>
  <c r="AW240"/>
  <c r="AW237"/>
  <c r="AV207"/>
  <c r="AW186"/>
  <c r="AW176"/>
  <c r="AW170"/>
  <c r="AW162"/>
  <c r="AW158"/>
  <c r="AV136"/>
  <c r="AV127"/>
  <c r="AV124"/>
  <c r="AV119"/>
  <c r="AW106"/>
  <c r="AW103"/>
  <c r="AW100"/>
  <c r="AV81"/>
  <c r="AV54"/>
  <c r="AV45"/>
  <c r="AV41"/>
  <c r="AV38"/>
  <c r="AV10"/>
  <c r="AR273"/>
  <c r="AR267"/>
  <c r="AS240"/>
  <c r="AS242" s="1"/>
  <c r="AR237"/>
  <c r="AR230"/>
  <c r="AR207"/>
  <c r="AR181"/>
  <c r="AR166"/>
  <c r="AR148"/>
  <c r="AR144"/>
  <c r="AR141"/>
  <c r="AR115"/>
  <c r="AR112"/>
  <c r="AR106"/>
  <c r="AR103"/>
  <c r="AP109"/>
  <c r="AP186"/>
  <c r="AR240"/>
  <c r="AR242" s="1"/>
  <c r="AW250"/>
  <c r="AH43"/>
  <c r="AP43" s="1"/>
  <c r="BF43" s="1"/>
  <c r="BV43" s="1"/>
  <c r="CD43" s="1"/>
  <c r="CM43" s="1"/>
  <c r="S275"/>
  <c r="AQ274"/>
  <c r="AQ78"/>
  <c r="AI81"/>
  <c r="AQ55"/>
  <c r="AI58"/>
  <c r="AI44"/>
  <c r="AQ44" s="1"/>
  <c r="BG44" s="1"/>
  <c r="BW44" s="1"/>
  <c r="CE44" s="1"/>
  <c r="CN44" s="1"/>
  <c r="AQ39"/>
  <c r="AI41"/>
  <c r="AM8"/>
  <c r="AT276"/>
  <c r="AL296"/>
  <c r="AM78"/>
  <c r="AM75"/>
  <c r="AU75" s="1"/>
  <c r="BK75" s="1"/>
  <c r="CA75" s="1"/>
  <c r="CI75" s="1"/>
  <c r="CR75" s="1"/>
  <c r="AM72"/>
  <c r="AU72" s="1"/>
  <c r="BK72" s="1"/>
  <c r="CA72" s="1"/>
  <c r="CI72" s="1"/>
  <c r="CR72" s="1"/>
  <c r="AM69"/>
  <c r="AU69" s="1"/>
  <c r="BK69" s="1"/>
  <c r="CA69" s="1"/>
  <c r="CI69" s="1"/>
  <c r="CR69" s="1"/>
  <c r="AM66"/>
  <c r="AU66" s="1"/>
  <c r="BK66" s="1"/>
  <c r="CA66" s="1"/>
  <c r="CI66" s="1"/>
  <c r="CR66" s="1"/>
  <c r="AM63"/>
  <c r="AU63" s="1"/>
  <c r="BK63" s="1"/>
  <c r="CA63" s="1"/>
  <c r="CI63" s="1"/>
  <c r="CR63" s="1"/>
  <c r="W58"/>
  <c r="AM55"/>
  <c r="AU52"/>
  <c r="AM54"/>
  <c r="AU42"/>
  <c r="AM45"/>
  <c r="AU39"/>
  <c r="AM41"/>
  <c r="AU36"/>
  <c r="AM38"/>
  <c r="AM33"/>
  <c r="AU33" s="1"/>
  <c r="BK33" s="1"/>
  <c r="CA33" s="1"/>
  <c r="CI33" s="1"/>
  <c r="CR33" s="1"/>
  <c r="AM30"/>
  <c r="AU30" s="1"/>
  <c r="BK30" s="1"/>
  <c r="CA30" s="1"/>
  <c r="CI30" s="1"/>
  <c r="CR30" s="1"/>
  <c r="AM28"/>
  <c r="AU28" s="1"/>
  <c r="BK28" s="1"/>
  <c r="CA28" s="1"/>
  <c r="CI28" s="1"/>
  <c r="CR28" s="1"/>
  <c r="AM25"/>
  <c r="AU25" s="1"/>
  <c r="BK25" s="1"/>
  <c r="CA25" s="1"/>
  <c r="CI25" s="1"/>
  <c r="CR25" s="1"/>
  <c r="AM23"/>
  <c r="AU23" s="1"/>
  <c r="BK23" s="1"/>
  <c r="CA23" s="1"/>
  <c r="CI23" s="1"/>
  <c r="CR23" s="1"/>
  <c r="AM21"/>
  <c r="AU21" s="1"/>
  <c r="BK21" s="1"/>
  <c r="CA21" s="1"/>
  <c r="CI21" s="1"/>
  <c r="CR21" s="1"/>
  <c r="AM18"/>
  <c r="AU18" s="1"/>
  <c r="BK18" s="1"/>
  <c r="CA18" s="1"/>
  <c r="CI18" s="1"/>
  <c r="CR18" s="1"/>
  <c r="AM15"/>
  <c r="AU15" s="1"/>
  <c r="BK15" s="1"/>
  <c r="CA15" s="1"/>
  <c r="CI15" s="1"/>
  <c r="CR15" s="1"/>
  <c r="AM12"/>
  <c r="AU12" s="1"/>
  <c r="BK12" s="1"/>
  <c r="CA12" s="1"/>
  <c r="CI12" s="1"/>
  <c r="CR12" s="1"/>
  <c r="AM9"/>
  <c r="AU9" s="1"/>
  <c r="BK9" s="1"/>
  <c r="CA9" s="1"/>
  <c r="CI9" s="1"/>
  <c r="CR9" s="1"/>
  <c r="Y298"/>
  <c r="AW297"/>
  <c r="Y271"/>
  <c r="AW269"/>
  <c r="X227"/>
  <c r="AV226"/>
  <c r="X189"/>
  <c r="AV188"/>
  <c r="Y58"/>
  <c r="AW55"/>
  <c r="U298"/>
  <c r="AS297"/>
  <c r="U275"/>
  <c r="AS274"/>
  <c r="U189"/>
  <c r="AS188"/>
  <c r="AR78"/>
  <c r="AJ81"/>
  <c r="AR55"/>
  <c r="AJ58"/>
  <c r="AR52"/>
  <c r="AJ54"/>
  <c r="AR42"/>
  <c r="AJ45"/>
  <c r="AR39"/>
  <c r="AJ41"/>
  <c r="AR36"/>
  <c r="AJ38"/>
  <c r="AP211"/>
  <c r="AP197"/>
  <c r="AP193"/>
  <c r="AQ207"/>
  <c r="AQ103"/>
  <c r="AT250"/>
  <c r="AT207"/>
  <c r="AT148"/>
  <c r="AW262"/>
  <c r="AW255"/>
  <c r="AW207"/>
  <c r="AW81"/>
  <c r="AW45"/>
  <c r="AW10"/>
  <c r="AR262"/>
  <c r="AS207"/>
  <c r="AS148"/>
  <c r="AV158"/>
  <c r="AV250"/>
  <c r="AX225"/>
  <c r="AH44"/>
  <c r="AP44" s="1"/>
  <c r="BF44" s="1"/>
  <c r="BV44" s="1"/>
  <c r="CD44" s="1"/>
  <c r="CM44" s="1"/>
  <c r="AQ276"/>
  <c r="AI296"/>
  <c r="AQ85"/>
  <c r="AI87"/>
  <c r="AQ74"/>
  <c r="AI77"/>
  <c r="AQ68"/>
  <c r="AI70"/>
  <c r="AQ62"/>
  <c r="AI64"/>
  <c r="AQ50"/>
  <c r="AI51"/>
  <c r="AQ29"/>
  <c r="AI31"/>
  <c r="AQ20"/>
  <c r="AI27"/>
  <c r="AQ14"/>
  <c r="AI16"/>
  <c r="AL8"/>
  <c r="AU276"/>
  <c r="AM296"/>
  <c r="V227"/>
  <c r="AT226"/>
  <c r="AU90"/>
  <c r="BK90" s="1"/>
  <c r="CA90" s="1"/>
  <c r="AT82"/>
  <c r="AL84"/>
  <c r="AL76"/>
  <c r="AT76" s="1"/>
  <c r="BJ76" s="1"/>
  <c r="BZ76" s="1"/>
  <c r="CH76" s="1"/>
  <c r="CQ76" s="1"/>
  <c r="AL74"/>
  <c r="AL71"/>
  <c r="AL68"/>
  <c r="AL65"/>
  <c r="AL62"/>
  <c r="AT59"/>
  <c r="AL61"/>
  <c r="AT50"/>
  <c r="AL51"/>
  <c r="AL34"/>
  <c r="AT34" s="1"/>
  <c r="BJ34" s="1"/>
  <c r="BZ34" s="1"/>
  <c r="CH34" s="1"/>
  <c r="CQ34" s="1"/>
  <c r="AL32"/>
  <c r="AL29"/>
  <c r="AL26"/>
  <c r="AT26" s="1"/>
  <c r="BJ26" s="1"/>
  <c r="BZ26" s="1"/>
  <c r="CH26" s="1"/>
  <c r="CQ26" s="1"/>
  <c r="AL24"/>
  <c r="AT24" s="1"/>
  <c r="BJ24" s="1"/>
  <c r="BZ24" s="1"/>
  <c r="CH24" s="1"/>
  <c r="CQ24" s="1"/>
  <c r="AL22"/>
  <c r="AT22" s="1"/>
  <c r="BJ22" s="1"/>
  <c r="BZ22" s="1"/>
  <c r="CH22" s="1"/>
  <c r="CQ22" s="1"/>
  <c r="AL20"/>
  <c r="AL17"/>
  <c r="AL14"/>
  <c r="AL11"/>
  <c r="X275"/>
  <c r="AV274"/>
  <c r="Y227"/>
  <c r="AW226"/>
  <c r="AV195"/>
  <c r="X87"/>
  <c r="AV85"/>
  <c r="X84"/>
  <c r="AV82"/>
  <c r="X77"/>
  <c r="AV74"/>
  <c r="AS8"/>
  <c r="BI8" s="1"/>
  <c r="AK10"/>
  <c r="AR276"/>
  <c r="AJ296"/>
  <c r="T227"/>
  <c r="AR226"/>
  <c r="AR108"/>
  <c r="AS78"/>
  <c r="AK81"/>
  <c r="AS55"/>
  <c r="AK58"/>
  <c r="AS52"/>
  <c r="AK54"/>
  <c r="AS42"/>
  <c r="AK45"/>
  <c r="AS39"/>
  <c r="AK41"/>
  <c r="AS36"/>
  <c r="AK38"/>
  <c r="AP273"/>
  <c r="AP207"/>
  <c r="AP158"/>
  <c r="AP124"/>
  <c r="AP119"/>
  <c r="AP106"/>
  <c r="AP100"/>
  <c r="AP81"/>
  <c r="AP51"/>
  <c r="AP41"/>
  <c r="AQ255"/>
  <c r="AQ242"/>
  <c r="AQ219"/>
  <c r="AQ215"/>
  <c r="AQ162"/>
  <c r="AU250"/>
  <c r="AU207"/>
  <c r="AU148"/>
  <c r="AV273"/>
  <c r="AW264"/>
  <c r="AV223"/>
  <c r="AV215"/>
  <c r="AV148"/>
  <c r="AV35"/>
  <c r="AV27"/>
  <c r="AS262"/>
  <c r="AR255"/>
  <c r="AS250"/>
  <c r="AR223"/>
  <c r="AR215"/>
  <c r="AR193"/>
  <c r="AR186"/>
  <c r="AR176"/>
  <c r="AR158"/>
  <c r="AS10"/>
  <c r="AV109"/>
  <c r="AP278"/>
  <c r="AH296"/>
  <c r="AQ8"/>
  <c r="BG8" s="1"/>
  <c r="AI10"/>
  <c r="S227"/>
  <c r="AQ226"/>
  <c r="AQ52"/>
  <c r="AI54"/>
  <c r="AI42"/>
  <c r="AQ36"/>
  <c r="AI38"/>
  <c r="V298"/>
  <c r="AT297"/>
  <c r="V275"/>
  <c r="AT274"/>
  <c r="W227"/>
  <c r="AU226"/>
  <c r="AU85"/>
  <c r="AM87"/>
  <c r="AU82"/>
  <c r="AM84"/>
  <c r="AM76"/>
  <c r="AU76" s="1"/>
  <c r="BK76" s="1"/>
  <c r="CA76" s="1"/>
  <c r="CI76" s="1"/>
  <c r="CR76" s="1"/>
  <c r="AM74"/>
  <c r="AM71"/>
  <c r="AM68"/>
  <c r="AM65"/>
  <c r="AM62"/>
  <c r="AU59"/>
  <c r="AM61"/>
  <c r="AU50"/>
  <c r="AM51"/>
  <c r="AM34"/>
  <c r="AU34" s="1"/>
  <c r="BK34" s="1"/>
  <c r="CA34" s="1"/>
  <c r="CI34" s="1"/>
  <c r="CR34" s="1"/>
  <c r="AM32"/>
  <c r="AM29"/>
  <c r="AM26"/>
  <c r="AU26" s="1"/>
  <c r="BK26" s="1"/>
  <c r="CA26" s="1"/>
  <c r="CI26" s="1"/>
  <c r="CR26" s="1"/>
  <c r="AM24"/>
  <c r="AU24" s="1"/>
  <c r="BK24" s="1"/>
  <c r="CA24" s="1"/>
  <c r="CI24" s="1"/>
  <c r="CR24" s="1"/>
  <c r="AM22"/>
  <c r="AU22" s="1"/>
  <c r="BK22" s="1"/>
  <c r="CA22" s="1"/>
  <c r="CI22" s="1"/>
  <c r="CR22" s="1"/>
  <c r="AM20"/>
  <c r="AM17"/>
  <c r="AM14"/>
  <c r="AM11"/>
  <c r="Y275"/>
  <c r="AW274"/>
  <c r="X240"/>
  <c r="AV238"/>
  <c r="X237"/>
  <c r="AV235"/>
  <c r="Y87"/>
  <c r="AW85"/>
  <c r="Y84"/>
  <c r="AW82"/>
  <c r="Y77"/>
  <c r="AW74"/>
  <c r="AS276"/>
  <c r="AK296"/>
  <c r="U227"/>
  <c r="AS226"/>
  <c r="AS90"/>
  <c r="BI90" s="1"/>
  <c r="BY90" s="1"/>
  <c r="AR85"/>
  <c r="AJ87"/>
  <c r="AR82"/>
  <c r="AJ84"/>
  <c r="AR74"/>
  <c r="AJ77"/>
  <c r="AR71"/>
  <c r="AJ73"/>
  <c r="AR68"/>
  <c r="AJ70"/>
  <c r="AR65"/>
  <c r="AJ67"/>
  <c r="AR62"/>
  <c r="AJ64"/>
  <c r="AR59"/>
  <c r="AJ61"/>
  <c r="AR50"/>
  <c r="AJ51"/>
  <c r="AR32"/>
  <c r="AJ35"/>
  <c r="AR29"/>
  <c r="AJ31"/>
  <c r="AR20"/>
  <c r="AJ27"/>
  <c r="AR17"/>
  <c r="AJ19"/>
  <c r="AR14"/>
  <c r="AJ16"/>
  <c r="AR11"/>
  <c r="AJ13"/>
  <c r="AP255"/>
  <c r="AP219"/>
  <c r="AP148"/>
  <c r="AP77"/>
  <c r="AP27"/>
  <c r="AQ250"/>
  <c r="AT273"/>
  <c r="AT267"/>
  <c r="AT262"/>
  <c r="BJ264" s="1"/>
  <c r="AT258"/>
  <c r="AT255"/>
  <c r="AT223"/>
  <c r="AT219"/>
  <c r="AT215"/>
  <c r="AT211"/>
  <c r="AT197"/>
  <c r="AT193"/>
  <c r="AT186"/>
  <c r="AT176"/>
  <c r="AT170"/>
  <c r="AT162"/>
  <c r="AT158"/>
  <c r="AT136"/>
  <c r="AT127"/>
  <c r="AT124"/>
  <c r="AU115"/>
  <c r="AU112"/>
  <c r="AU109"/>
  <c r="AT106"/>
  <c r="AT103"/>
  <c r="AT100"/>
  <c r="AW267"/>
  <c r="AV230"/>
  <c r="AW223"/>
  <c r="AW219"/>
  <c r="AW215"/>
  <c r="AW211"/>
  <c r="AW197"/>
  <c r="AV186"/>
  <c r="AV176"/>
  <c r="AV170"/>
  <c r="AV162"/>
  <c r="AW148"/>
  <c r="AW144"/>
  <c r="AW141"/>
  <c r="AW115"/>
  <c r="AW112"/>
  <c r="AW109"/>
  <c r="AV106"/>
  <c r="AV103"/>
  <c r="AV100"/>
  <c r="AW73"/>
  <c r="AW70"/>
  <c r="AW67"/>
  <c r="AW64"/>
  <c r="AW61"/>
  <c r="AW51"/>
  <c r="AW35"/>
  <c r="AW31"/>
  <c r="AW27"/>
  <c r="AW19"/>
  <c r="AW16"/>
  <c r="AW13"/>
  <c r="AS271"/>
  <c r="AS255"/>
  <c r="AS223"/>
  <c r="AS219"/>
  <c r="AS215"/>
  <c r="AS211"/>
  <c r="AS197"/>
  <c r="AS193"/>
  <c r="AS186"/>
  <c r="AS176"/>
  <c r="AS170"/>
  <c r="AS162"/>
  <c r="AS158"/>
  <c r="AS136"/>
  <c r="AS127"/>
  <c r="AS124"/>
  <c r="AS119"/>
  <c r="AS95"/>
  <c r="AT109"/>
  <c r="AP225"/>
  <c r="AV267"/>
  <c r="T10"/>
  <c r="AJ8"/>
  <c r="H81"/>
  <c r="H87"/>
  <c r="H45"/>
  <c r="N225"/>
  <c r="N137"/>
  <c r="N264"/>
  <c r="H77"/>
  <c r="H35"/>
  <c r="N187"/>
  <c r="K27"/>
  <c r="H51"/>
  <c r="H27"/>
  <c r="K84"/>
  <c r="R109"/>
  <c r="Y197"/>
  <c r="W10"/>
  <c r="Y10"/>
  <c r="X230"/>
  <c r="Y219"/>
  <c r="X136"/>
  <c r="X127"/>
  <c r="X124"/>
  <c r="X119"/>
  <c r="Y106"/>
  <c r="Y103"/>
  <c r="Y54"/>
  <c r="Y41"/>
  <c r="U267"/>
  <c r="T258"/>
  <c r="T219"/>
  <c r="T211"/>
  <c r="T197"/>
  <c r="T170"/>
  <c r="T136"/>
  <c r="T127"/>
  <c r="T124"/>
  <c r="T95"/>
  <c r="Y211"/>
  <c r="Y38"/>
  <c r="R271"/>
  <c r="R250"/>
  <c r="R162"/>
  <c r="R136"/>
  <c r="R127"/>
  <c r="R103"/>
  <c r="S271"/>
  <c r="S144"/>
  <c r="S112"/>
  <c r="S106"/>
  <c r="S100"/>
  <c r="S54"/>
  <c r="S45"/>
  <c r="S38"/>
  <c r="V267"/>
  <c r="V258"/>
  <c r="V219"/>
  <c r="V211"/>
  <c r="V170"/>
  <c r="V162"/>
  <c r="V136"/>
  <c r="V127"/>
  <c r="V124"/>
  <c r="W115"/>
  <c r="W112"/>
  <c r="W109"/>
  <c r="V106"/>
  <c r="V103"/>
  <c r="V100"/>
  <c r="V54"/>
  <c r="V41"/>
  <c r="V38"/>
  <c r="X170"/>
  <c r="X162"/>
  <c r="Y144"/>
  <c r="Y141"/>
  <c r="Y115"/>
  <c r="Y112"/>
  <c r="Y109"/>
  <c r="X106"/>
  <c r="X103"/>
  <c r="X100"/>
  <c r="X54"/>
  <c r="X41"/>
  <c r="X38"/>
  <c r="T267"/>
  <c r="U237"/>
  <c r="U230"/>
  <c r="U181"/>
  <c r="U166"/>
  <c r="U144"/>
  <c r="U141"/>
  <c r="U115"/>
  <c r="U112"/>
  <c r="U109"/>
  <c r="U106"/>
  <c r="U103"/>
  <c r="U100"/>
  <c r="U73"/>
  <c r="U70"/>
  <c r="U67"/>
  <c r="U64"/>
  <c r="U61"/>
  <c r="U54"/>
  <c r="U51"/>
  <c r="U41"/>
  <c r="U38"/>
  <c r="U35"/>
  <c r="U31"/>
  <c r="U19"/>
  <c r="U16"/>
  <c r="U13"/>
  <c r="W181"/>
  <c r="W166"/>
  <c r="W144"/>
  <c r="W141"/>
  <c r="V115"/>
  <c r="V112"/>
  <c r="W95"/>
  <c r="W87"/>
  <c r="W84"/>
  <c r="W73"/>
  <c r="W70"/>
  <c r="W67"/>
  <c r="W64"/>
  <c r="W61"/>
  <c r="W51"/>
  <c r="W31"/>
  <c r="W19"/>
  <c r="W16"/>
  <c r="W13"/>
  <c r="R267"/>
  <c r="R240"/>
  <c r="R230"/>
  <c r="R211"/>
  <c r="R197"/>
  <c r="R144"/>
  <c r="R112"/>
  <c r="R87"/>
  <c r="R77"/>
  <c r="R70"/>
  <c r="R64"/>
  <c r="R31"/>
  <c r="S10"/>
  <c r="S267"/>
  <c r="S262"/>
  <c r="S240"/>
  <c r="S230"/>
  <c r="S223"/>
  <c r="S211"/>
  <c r="S197"/>
  <c r="S193"/>
  <c r="S186"/>
  <c r="S176"/>
  <c r="S170"/>
  <c r="S124"/>
  <c r="S119"/>
  <c r="S95"/>
  <c r="S84"/>
  <c r="S73"/>
  <c r="S67"/>
  <c r="S19"/>
  <c r="S13"/>
  <c r="W267"/>
  <c r="W258"/>
  <c r="Y170"/>
  <c r="Y162"/>
  <c r="Y100"/>
  <c r="T162"/>
  <c r="T119"/>
  <c r="T87"/>
  <c r="T84"/>
  <c r="T73"/>
  <c r="T70"/>
  <c r="T67"/>
  <c r="T64"/>
  <c r="T61"/>
  <c r="T51"/>
  <c r="T31"/>
  <c r="T19"/>
  <c r="T16"/>
  <c r="T13"/>
  <c r="U10"/>
  <c r="R273"/>
  <c r="R258"/>
  <c r="S51"/>
  <c r="V10"/>
  <c r="X10"/>
  <c r="X219"/>
  <c r="X211"/>
  <c r="X197"/>
  <c r="R81"/>
  <c r="R58"/>
  <c r="R41"/>
  <c r="R16"/>
  <c r="R10"/>
  <c r="S61"/>
  <c r="V197"/>
  <c r="R296"/>
  <c r="R262"/>
  <c r="R207"/>
  <c r="R186"/>
  <c r="R176"/>
  <c r="R170"/>
  <c r="R158"/>
  <c r="R124"/>
  <c r="R119"/>
  <c r="R106"/>
  <c r="R100"/>
  <c r="R54"/>
  <c r="R45"/>
  <c r="R38"/>
  <c r="S207"/>
  <c r="S181"/>
  <c r="S166"/>
  <c r="S148"/>
  <c r="S141"/>
  <c r="S115"/>
  <c r="S109"/>
  <c r="S103"/>
  <c r="S81"/>
  <c r="S58"/>
  <c r="S41"/>
  <c r="V296"/>
  <c r="V271"/>
  <c r="V273" s="1"/>
  <c r="V250"/>
  <c r="W240"/>
  <c r="W237"/>
  <c r="W230"/>
  <c r="V207"/>
  <c r="V181"/>
  <c r="V166"/>
  <c r="V148"/>
  <c r="V144"/>
  <c r="V141"/>
  <c r="W119"/>
  <c r="V95"/>
  <c r="V87"/>
  <c r="V84"/>
  <c r="V77"/>
  <c r="V73"/>
  <c r="V70"/>
  <c r="V67"/>
  <c r="V64"/>
  <c r="V61"/>
  <c r="V51"/>
  <c r="V35"/>
  <c r="V31"/>
  <c r="V27"/>
  <c r="V19"/>
  <c r="V16"/>
  <c r="V13"/>
  <c r="X296"/>
  <c r="X271"/>
  <c r="Y262"/>
  <c r="Y258"/>
  <c r="Y255"/>
  <c r="Y207"/>
  <c r="Y181"/>
  <c r="Y166"/>
  <c r="X148"/>
  <c r="X144"/>
  <c r="X141"/>
  <c r="X115"/>
  <c r="X112"/>
  <c r="Y95"/>
  <c r="Y73"/>
  <c r="Y70"/>
  <c r="Y67"/>
  <c r="Y64"/>
  <c r="Y61"/>
  <c r="Y51"/>
  <c r="Y35"/>
  <c r="Y31"/>
  <c r="Y27"/>
  <c r="Y19"/>
  <c r="Y16"/>
  <c r="Y13"/>
  <c r="U296"/>
  <c r="U271"/>
  <c r="U273" s="1"/>
  <c r="U255"/>
  <c r="U240"/>
  <c r="T237"/>
  <c r="T230"/>
  <c r="T207"/>
  <c r="T181"/>
  <c r="T166"/>
  <c r="T148"/>
  <c r="T144"/>
  <c r="T141"/>
  <c r="T115"/>
  <c r="T112"/>
  <c r="T109"/>
  <c r="T106"/>
  <c r="T103"/>
  <c r="T100"/>
  <c r="T81"/>
  <c r="T58"/>
  <c r="T54"/>
  <c r="T45"/>
  <c r="T41"/>
  <c r="T38"/>
  <c r="X109"/>
  <c r="R255"/>
  <c r="R237"/>
  <c r="R219"/>
  <c r="R215"/>
  <c r="R181"/>
  <c r="R166"/>
  <c r="R148"/>
  <c r="R141"/>
  <c r="R115"/>
  <c r="R95"/>
  <c r="R84"/>
  <c r="R73"/>
  <c r="R67"/>
  <c r="R61"/>
  <c r="R35"/>
  <c r="R19"/>
  <c r="R13"/>
  <c r="S273"/>
  <c r="S258"/>
  <c r="S255"/>
  <c r="S237"/>
  <c r="S219"/>
  <c r="S215"/>
  <c r="S162"/>
  <c r="S136"/>
  <c r="S127"/>
  <c r="S87"/>
  <c r="S77"/>
  <c r="S70"/>
  <c r="S64"/>
  <c r="S31"/>
  <c r="S27"/>
  <c r="S16"/>
  <c r="W296"/>
  <c r="W271"/>
  <c r="W273" s="1"/>
  <c r="W250"/>
  <c r="W207"/>
  <c r="W148"/>
  <c r="W77"/>
  <c r="W35"/>
  <c r="W27"/>
  <c r="Y296"/>
  <c r="X223"/>
  <c r="X215"/>
  <c r="X193"/>
  <c r="X186"/>
  <c r="X176"/>
  <c r="Y148"/>
  <c r="X81"/>
  <c r="X45"/>
  <c r="T250"/>
  <c r="U207"/>
  <c r="U148"/>
  <c r="U81"/>
  <c r="U58"/>
  <c r="U45"/>
  <c r="U27"/>
  <c r="S296"/>
  <c r="S250"/>
  <c r="V262"/>
  <c r="V255"/>
  <c r="V223"/>
  <c r="V215"/>
  <c r="V193"/>
  <c r="V186"/>
  <c r="V176"/>
  <c r="V158"/>
  <c r="V81"/>
  <c r="V45"/>
  <c r="X273"/>
  <c r="Y223"/>
  <c r="Y215"/>
  <c r="Y193"/>
  <c r="Y186"/>
  <c r="Y176"/>
  <c r="Y158"/>
  <c r="Y81"/>
  <c r="Y45"/>
  <c r="T262"/>
  <c r="U250"/>
  <c r="T223"/>
  <c r="T215"/>
  <c r="T193"/>
  <c r="T186"/>
  <c r="T176"/>
  <c r="T158"/>
  <c r="T77"/>
  <c r="T35"/>
  <c r="T27"/>
  <c r="R223"/>
  <c r="R193"/>
  <c r="R51"/>
  <c r="R27"/>
  <c r="S158"/>
  <c r="S35"/>
  <c r="W262"/>
  <c r="W255"/>
  <c r="V240"/>
  <c r="V237"/>
  <c r="V230"/>
  <c r="W223"/>
  <c r="W219"/>
  <c r="W215"/>
  <c r="W211"/>
  <c r="W197"/>
  <c r="W193"/>
  <c r="W186"/>
  <c r="W176"/>
  <c r="W170"/>
  <c r="W162"/>
  <c r="W158"/>
  <c r="W136"/>
  <c r="W127"/>
  <c r="W124"/>
  <c r="V119"/>
  <c r="W106"/>
  <c r="W103"/>
  <c r="W100"/>
  <c r="W81"/>
  <c r="W54"/>
  <c r="W45"/>
  <c r="W41"/>
  <c r="W38"/>
  <c r="Y273"/>
  <c r="Y267"/>
  <c r="X262"/>
  <c r="X258"/>
  <c r="X255"/>
  <c r="Y240"/>
  <c r="Y237"/>
  <c r="X207"/>
  <c r="X181"/>
  <c r="X166"/>
  <c r="Y136"/>
  <c r="Y127"/>
  <c r="Y124"/>
  <c r="Y119"/>
  <c r="X95"/>
  <c r="X73"/>
  <c r="X70"/>
  <c r="X67"/>
  <c r="X64"/>
  <c r="X61"/>
  <c r="X51"/>
  <c r="X35"/>
  <c r="X31"/>
  <c r="X27"/>
  <c r="X19"/>
  <c r="X16"/>
  <c r="X13"/>
  <c r="T296"/>
  <c r="T271"/>
  <c r="T273" s="1"/>
  <c r="U262"/>
  <c r="U258"/>
  <c r="T255"/>
  <c r="U223"/>
  <c r="U219"/>
  <c r="U215"/>
  <c r="U211"/>
  <c r="U197"/>
  <c r="U193"/>
  <c r="U186"/>
  <c r="U176"/>
  <c r="U170"/>
  <c r="U162"/>
  <c r="U158"/>
  <c r="U136"/>
  <c r="U127"/>
  <c r="U124"/>
  <c r="U119"/>
  <c r="U95"/>
  <c r="U87"/>
  <c r="U84"/>
  <c r="U77"/>
  <c r="X158"/>
  <c r="T240"/>
  <c r="Y250"/>
  <c r="X267"/>
  <c r="X250"/>
  <c r="E60"/>
  <c r="E59"/>
  <c r="E56"/>
  <c r="E55"/>
  <c r="E53"/>
  <c r="E52"/>
  <c r="E50"/>
  <c r="E49"/>
  <c r="BG10" l="1"/>
  <c r="BW8"/>
  <c r="BY103"/>
  <c r="CG101"/>
  <c r="BY109"/>
  <c r="CG107"/>
  <c r="BM54"/>
  <c r="CC52"/>
  <c r="CC124"/>
  <c r="CK122"/>
  <c r="BZ95"/>
  <c r="CH93"/>
  <c r="CD88"/>
  <c r="BL19"/>
  <c r="CB17"/>
  <c r="BL64"/>
  <c r="CB62"/>
  <c r="CC95"/>
  <c r="CK93"/>
  <c r="BH197"/>
  <c r="BX195"/>
  <c r="BW256"/>
  <c r="BG258"/>
  <c r="BI237"/>
  <c r="BY235"/>
  <c r="BY267"/>
  <c r="CG265"/>
  <c r="BK230"/>
  <c r="CA228"/>
  <c r="BK240"/>
  <c r="CA238"/>
  <c r="BF237"/>
  <c r="BV235"/>
  <c r="BF271"/>
  <c r="BF273" s="1"/>
  <c r="BV269"/>
  <c r="BL166"/>
  <c r="CB164"/>
  <c r="BM166"/>
  <c r="CC164"/>
  <c r="BM181"/>
  <c r="CC179"/>
  <c r="BF166"/>
  <c r="BV164"/>
  <c r="BF170"/>
  <c r="BV168"/>
  <c r="BH170"/>
  <c r="BX168"/>
  <c r="CD36"/>
  <c r="BV38"/>
  <c r="CM183"/>
  <c r="CM186" s="1"/>
  <c r="CD186"/>
  <c r="CO98"/>
  <c r="CO100" s="1"/>
  <c r="CF100"/>
  <c r="CO104"/>
  <c r="CO106" s="1"/>
  <c r="CF106"/>
  <c r="CO110"/>
  <c r="CO112" s="1"/>
  <c r="CF112"/>
  <c r="CO139"/>
  <c r="CO141" s="1"/>
  <c r="CF141"/>
  <c r="CO145"/>
  <c r="CO148" s="1"/>
  <c r="CF148"/>
  <c r="CO179"/>
  <c r="CO181" s="1"/>
  <c r="CF181"/>
  <c r="CO235"/>
  <c r="CO237" s="1"/>
  <c r="CF237"/>
  <c r="CP241"/>
  <c r="CO268"/>
  <c r="CS52"/>
  <c r="CS54" s="1"/>
  <c r="CJ54"/>
  <c r="CT98"/>
  <c r="CT100" s="1"/>
  <c r="CK100"/>
  <c r="CT104"/>
  <c r="CT106" s="1"/>
  <c r="CK106"/>
  <c r="CS122"/>
  <c r="CS124" s="1"/>
  <c r="CJ124"/>
  <c r="CS134"/>
  <c r="CS136" s="1"/>
  <c r="CJ136"/>
  <c r="CC162"/>
  <c r="CK160"/>
  <c r="CT173"/>
  <c r="CT176" s="1"/>
  <c r="CK176"/>
  <c r="CT235"/>
  <c r="CT237" s="1"/>
  <c r="CK237"/>
  <c r="CR98"/>
  <c r="CR100" s="1"/>
  <c r="CI100"/>
  <c r="CR104"/>
  <c r="CR106" s="1"/>
  <c r="CI106"/>
  <c r="CR122"/>
  <c r="CR124" s="1"/>
  <c r="CI124"/>
  <c r="CR134"/>
  <c r="CR136" s="1"/>
  <c r="CI136"/>
  <c r="CA162"/>
  <c r="CI160"/>
  <c r="CA176"/>
  <c r="CI173"/>
  <c r="CI193"/>
  <c r="CR190"/>
  <c r="CR193" s="1"/>
  <c r="BZ230"/>
  <c r="CH228"/>
  <c r="BZ240"/>
  <c r="CH238"/>
  <c r="CR268"/>
  <c r="CE168"/>
  <c r="BW170"/>
  <c r="CE197"/>
  <c r="CN195"/>
  <c r="CN197" s="1"/>
  <c r="CN238"/>
  <c r="CN240" s="1"/>
  <c r="CE240"/>
  <c r="CM125"/>
  <c r="CM127" s="1"/>
  <c r="CD127"/>
  <c r="CM265"/>
  <c r="CM267" s="1"/>
  <c r="CD267"/>
  <c r="BV240"/>
  <c r="CD238"/>
  <c r="CH188"/>
  <c r="BZ189"/>
  <c r="CI188"/>
  <c r="CA189"/>
  <c r="CQ241"/>
  <c r="CQ107"/>
  <c r="CQ109" s="1"/>
  <c r="CH109"/>
  <c r="CP117"/>
  <c r="CP119" s="1"/>
  <c r="CG119"/>
  <c r="CP125"/>
  <c r="CP127" s="1"/>
  <c r="CG127"/>
  <c r="CP149"/>
  <c r="CP158" s="1"/>
  <c r="CG158"/>
  <c r="CP168"/>
  <c r="CP170" s="1"/>
  <c r="CG170"/>
  <c r="CP183"/>
  <c r="CP186" s="1"/>
  <c r="CG186"/>
  <c r="CG215"/>
  <c r="CP212"/>
  <c r="CP215" s="1"/>
  <c r="CP269"/>
  <c r="CP271" s="1"/>
  <c r="CG271"/>
  <c r="CT14"/>
  <c r="CT16" s="1"/>
  <c r="CK16"/>
  <c r="CT20"/>
  <c r="CT27" s="1"/>
  <c r="CK27"/>
  <c r="CT32"/>
  <c r="CT35" s="1"/>
  <c r="CK35"/>
  <c r="CC61"/>
  <c r="CK59"/>
  <c r="CC67"/>
  <c r="CK65"/>
  <c r="CC73"/>
  <c r="CK71"/>
  <c r="CS101"/>
  <c r="CS103" s="1"/>
  <c r="CJ103"/>
  <c r="CT107"/>
  <c r="CT109" s="1"/>
  <c r="CK109"/>
  <c r="CT113"/>
  <c r="CT115" s="1"/>
  <c r="CK115"/>
  <c r="CC144"/>
  <c r="CK142"/>
  <c r="CB162"/>
  <c r="CJ160"/>
  <c r="CS173"/>
  <c r="CS176" s="1"/>
  <c r="CJ176"/>
  <c r="CK195"/>
  <c r="CC197"/>
  <c r="CK212"/>
  <c r="CC215"/>
  <c r="CK220"/>
  <c r="CC223"/>
  <c r="CT241"/>
  <c r="CT268"/>
  <c r="CQ98"/>
  <c r="CQ100" s="1"/>
  <c r="CH100"/>
  <c r="CQ104"/>
  <c r="CQ106" s="1"/>
  <c r="CH106"/>
  <c r="CR110"/>
  <c r="CR112" s="1"/>
  <c r="CI112"/>
  <c r="CQ122"/>
  <c r="CQ124" s="1"/>
  <c r="CH124"/>
  <c r="CQ134"/>
  <c r="CQ136" s="1"/>
  <c r="CH136"/>
  <c r="CQ160"/>
  <c r="CQ162" s="1"/>
  <c r="CH162"/>
  <c r="BZ176"/>
  <c r="CH173"/>
  <c r="CQ268"/>
  <c r="CM62"/>
  <c r="CM64" s="1"/>
  <c r="CD64"/>
  <c r="CM74"/>
  <c r="CM77" s="1"/>
  <c r="CD77"/>
  <c r="CM93"/>
  <c r="CM95" s="1"/>
  <c r="CD95"/>
  <c r="CM145"/>
  <c r="CM148" s="1"/>
  <c r="CD148"/>
  <c r="CM241"/>
  <c r="CM268"/>
  <c r="BV230"/>
  <c r="CD228"/>
  <c r="CF211"/>
  <c r="CO209"/>
  <c r="CO211" s="1"/>
  <c r="BY250"/>
  <c r="CG243"/>
  <c r="BY258"/>
  <c r="CG256"/>
  <c r="CN90"/>
  <c r="CN241"/>
  <c r="CM98"/>
  <c r="CM100" s="1"/>
  <c r="CD100"/>
  <c r="CM117"/>
  <c r="CM119" s="1"/>
  <c r="CD119"/>
  <c r="CM149"/>
  <c r="CM158" s="1"/>
  <c r="CD158"/>
  <c r="CK193"/>
  <c r="CT190"/>
  <c r="CT193" s="1"/>
  <c r="BX250"/>
  <c r="CF243"/>
  <c r="CC41"/>
  <c r="CK39"/>
  <c r="CC255"/>
  <c r="CK251"/>
  <c r="CH207"/>
  <c r="CQ201"/>
  <c r="CQ207" s="1"/>
  <c r="BZ250"/>
  <c r="CH243"/>
  <c r="CN101"/>
  <c r="CN103" s="1"/>
  <c r="CE103"/>
  <c r="CM17"/>
  <c r="CM19" s="1"/>
  <c r="CD19"/>
  <c r="CA225"/>
  <c r="CI90"/>
  <c r="BF219"/>
  <c r="BF225" s="1"/>
  <c r="BV218"/>
  <c r="BX119"/>
  <c r="CF117"/>
  <c r="BL31"/>
  <c r="CB29"/>
  <c r="BL67"/>
  <c r="CB65"/>
  <c r="CB112"/>
  <c r="CJ110"/>
  <c r="CE134"/>
  <c r="BW136"/>
  <c r="BF141"/>
  <c r="BV139"/>
  <c r="BI166"/>
  <c r="BY164"/>
  <c r="BJ181"/>
  <c r="BZ179"/>
  <c r="CF207"/>
  <c r="CO201"/>
  <c r="CO207" s="1"/>
  <c r="CC240"/>
  <c r="CK238"/>
  <c r="CB258"/>
  <c r="CJ256"/>
  <c r="CI197"/>
  <c r="CR195"/>
  <c r="CR197" s="1"/>
  <c r="CA258"/>
  <c r="CI256"/>
  <c r="CN117"/>
  <c r="CN119" s="1"/>
  <c r="CE119"/>
  <c r="BW262"/>
  <c r="CE259"/>
  <c r="BV250"/>
  <c r="CD243"/>
  <c r="CD215"/>
  <c r="CM212"/>
  <c r="CM215" s="1"/>
  <c r="CD193"/>
  <c r="CM190"/>
  <c r="CM193" s="1"/>
  <c r="CM224"/>
  <c r="CG211"/>
  <c r="CP209"/>
  <c r="CP211" s="1"/>
  <c r="CG219"/>
  <c r="CP217"/>
  <c r="CP219" s="1"/>
  <c r="CH197"/>
  <c r="CQ195"/>
  <c r="CQ197" s="1"/>
  <c r="CH215"/>
  <c r="CQ212"/>
  <c r="CQ215" s="1"/>
  <c r="CH223"/>
  <c r="CQ220"/>
  <c r="CQ223" s="1"/>
  <c r="BZ258"/>
  <c r="CH256"/>
  <c r="CN98"/>
  <c r="CN100" s="1"/>
  <c r="CE100"/>
  <c r="CN110"/>
  <c r="CN112" s="1"/>
  <c r="CE112"/>
  <c r="BW250"/>
  <c r="CE243"/>
  <c r="CM20"/>
  <c r="CM27" s="1"/>
  <c r="CD27"/>
  <c r="CM55"/>
  <c r="CM58" s="1"/>
  <c r="CD58"/>
  <c r="CM85"/>
  <c r="CM87" s="1"/>
  <c r="CD87"/>
  <c r="BV255"/>
  <c r="CD251"/>
  <c r="CD211"/>
  <c r="CM209"/>
  <c r="CM211" s="1"/>
  <c r="CS241"/>
  <c r="CS107"/>
  <c r="CS109" s="1"/>
  <c r="CJ109"/>
  <c r="CO93"/>
  <c r="CO95" s="1"/>
  <c r="CF95"/>
  <c r="CO125"/>
  <c r="CO127" s="1"/>
  <c r="CF127"/>
  <c r="CO160"/>
  <c r="CO162" s="1"/>
  <c r="CF162"/>
  <c r="CO183"/>
  <c r="CO186" s="1"/>
  <c r="CF186"/>
  <c r="CF219"/>
  <c r="CO217"/>
  <c r="CO219" s="1"/>
  <c r="CO269"/>
  <c r="CO271" s="1"/>
  <c r="CF271"/>
  <c r="CF273" s="1"/>
  <c r="CS11"/>
  <c r="CS13" s="1"/>
  <c r="CJ13"/>
  <c r="CS32"/>
  <c r="CS35" s="1"/>
  <c r="CJ35"/>
  <c r="CS139"/>
  <c r="CS141" s="1"/>
  <c r="CJ141"/>
  <c r="CJ211"/>
  <c r="CS209"/>
  <c r="CS211" s="1"/>
  <c r="CJ219"/>
  <c r="CS217"/>
  <c r="CS219" s="1"/>
  <c r="CT263"/>
  <c r="CC10"/>
  <c r="CK8"/>
  <c r="CR93"/>
  <c r="CR95" s="1"/>
  <c r="CI95"/>
  <c r="CQ113"/>
  <c r="CQ115" s="1"/>
  <c r="CH115"/>
  <c r="CR142"/>
  <c r="CR144" s="1"/>
  <c r="CI144"/>
  <c r="CA166"/>
  <c r="CI164"/>
  <c r="CI207"/>
  <c r="CR201"/>
  <c r="CR207" s="1"/>
  <c r="CR263"/>
  <c r="CE215"/>
  <c r="CN212"/>
  <c r="CN215" s="1"/>
  <c r="BV197"/>
  <c r="CD195"/>
  <c r="CD188"/>
  <c r="BV189"/>
  <c r="CP98"/>
  <c r="CP100" s="1"/>
  <c r="CG100"/>
  <c r="BY141"/>
  <c r="CG139"/>
  <c r="CP145"/>
  <c r="CP148" s="1"/>
  <c r="CG148"/>
  <c r="CP268"/>
  <c r="CP273" s="1"/>
  <c r="CG273"/>
  <c r="CT78"/>
  <c r="CT81" s="1"/>
  <c r="CK81"/>
  <c r="CS93"/>
  <c r="CS95" s="1"/>
  <c r="CJ95"/>
  <c r="CS179"/>
  <c r="CS181" s="1"/>
  <c r="CJ181"/>
  <c r="CQ90"/>
  <c r="CN113"/>
  <c r="CN115" s="1"/>
  <c r="CE115"/>
  <c r="CN145"/>
  <c r="CN148" s="1"/>
  <c r="CE148"/>
  <c r="CE179"/>
  <c r="BW181"/>
  <c r="BW187" s="1"/>
  <c r="CN268"/>
  <c r="CM59"/>
  <c r="CM61" s="1"/>
  <c r="CD61"/>
  <c r="CM71"/>
  <c r="CM73" s="1"/>
  <c r="CD73"/>
  <c r="CM110"/>
  <c r="CM112" s="1"/>
  <c r="CD112"/>
  <c r="CD223"/>
  <c r="CM220"/>
  <c r="CM223" s="1"/>
  <c r="AT242"/>
  <c r="AU242"/>
  <c r="BV137"/>
  <c r="BJ87"/>
  <c r="BZ86"/>
  <c r="BY106"/>
  <c r="BY137" s="1"/>
  <c r="CG104"/>
  <c r="BY115"/>
  <c r="CG113"/>
  <c r="CC119"/>
  <c r="CK117"/>
  <c r="CC127"/>
  <c r="CK125"/>
  <c r="CA119"/>
  <c r="CI117"/>
  <c r="BX136"/>
  <c r="CF134"/>
  <c r="BL51"/>
  <c r="CB50"/>
  <c r="BL70"/>
  <c r="CB68"/>
  <c r="CB115"/>
  <c r="CJ113"/>
  <c r="BG237"/>
  <c r="BW235"/>
  <c r="BG271"/>
  <c r="BG273" s="1"/>
  <c r="BW269"/>
  <c r="BX256"/>
  <c r="BH258"/>
  <c r="CC256"/>
  <c r="BM258"/>
  <c r="BM264" s="1"/>
  <c r="BK237"/>
  <c r="CA235"/>
  <c r="BJ271"/>
  <c r="BJ273" s="1"/>
  <c r="BZ269"/>
  <c r="BL193"/>
  <c r="CB190"/>
  <c r="BV256"/>
  <c r="BF258"/>
  <c r="BJ144"/>
  <c r="BZ142"/>
  <c r="BJ166"/>
  <c r="BZ164"/>
  <c r="BL144"/>
  <c r="CB142"/>
  <c r="CD49"/>
  <c r="BV51"/>
  <c r="CO238"/>
  <c r="CO240" s="1"/>
  <c r="CF240"/>
  <c r="CM107"/>
  <c r="CM109" s="1"/>
  <c r="CD109"/>
  <c r="CO101"/>
  <c r="CO103" s="1"/>
  <c r="CF103"/>
  <c r="CO107"/>
  <c r="CO113"/>
  <c r="CO115" s="1"/>
  <c r="CF115"/>
  <c r="CO142"/>
  <c r="CO144" s="1"/>
  <c r="CF144"/>
  <c r="CO164"/>
  <c r="CO166" s="1"/>
  <c r="CF166"/>
  <c r="CO228"/>
  <c r="CO230" s="1"/>
  <c r="CF230"/>
  <c r="CP238"/>
  <c r="CP240" s="1"/>
  <c r="CG240"/>
  <c r="CO265"/>
  <c r="CO267" s="1"/>
  <c r="CF267"/>
  <c r="CS36"/>
  <c r="CS38" s="1"/>
  <c r="CJ38"/>
  <c r="CS42"/>
  <c r="CS45" s="1"/>
  <c r="CJ45"/>
  <c r="CS78"/>
  <c r="CS81" s="1"/>
  <c r="CJ81"/>
  <c r="CT101"/>
  <c r="CT103" s="1"/>
  <c r="CK103"/>
  <c r="CS117"/>
  <c r="CS119" s="1"/>
  <c r="CJ119"/>
  <c r="CS125"/>
  <c r="CS127" s="1"/>
  <c r="CJ127"/>
  <c r="CK158"/>
  <c r="CT149"/>
  <c r="CT158" s="1"/>
  <c r="CC170"/>
  <c r="CK168"/>
  <c r="CT183"/>
  <c r="CT186" s="1"/>
  <c r="CK186"/>
  <c r="CB271"/>
  <c r="CB273" s="1"/>
  <c r="CJ269"/>
  <c r="CR101"/>
  <c r="CR103" s="1"/>
  <c r="CI103"/>
  <c r="CQ117"/>
  <c r="CQ119" s="1"/>
  <c r="CH119"/>
  <c r="CR125"/>
  <c r="CR127" s="1"/>
  <c r="CI127"/>
  <c r="CR149"/>
  <c r="CR158" s="1"/>
  <c r="CI158"/>
  <c r="CA170"/>
  <c r="CI168"/>
  <c r="CA186"/>
  <c r="CI183"/>
  <c r="CI215"/>
  <c r="CR212"/>
  <c r="CR215" s="1"/>
  <c r="CI223"/>
  <c r="CR220"/>
  <c r="CR223" s="1"/>
  <c r="BZ237"/>
  <c r="CH235"/>
  <c r="CR241"/>
  <c r="CR265"/>
  <c r="CR267" s="1"/>
  <c r="CI267"/>
  <c r="CE149"/>
  <c r="BW158"/>
  <c r="CE173"/>
  <c r="BW176"/>
  <c r="CE193"/>
  <c r="CN190"/>
  <c r="CN193" s="1"/>
  <c r="CE211"/>
  <c r="CN209"/>
  <c r="CN211" s="1"/>
  <c r="CN228"/>
  <c r="CN230" s="1"/>
  <c r="CE230"/>
  <c r="CM101"/>
  <c r="CM103" s="1"/>
  <c r="CD103"/>
  <c r="CM134"/>
  <c r="CM136" s="1"/>
  <c r="CD136"/>
  <c r="CK188"/>
  <c r="CC189"/>
  <c r="CS265"/>
  <c r="CS267" s="1"/>
  <c r="CJ267"/>
  <c r="CP93"/>
  <c r="CP95" s="1"/>
  <c r="CG95"/>
  <c r="CP122"/>
  <c r="CP124" s="1"/>
  <c r="CG124"/>
  <c r="CP134"/>
  <c r="CP136" s="1"/>
  <c r="CG136"/>
  <c r="CP160"/>
  <c r="CP162" s="1"/>
  <c r="CG162"/>
  <c r="CP173"/>
  <c r="CP176" s="1"/>
  <c r="CG176"/>
  <c r="CG193"/>
  <c r="CP190"/>
  <c r="CP193" s="1"/>
  <c r="CO241"/>
  <c r="CO242" s="1"/>
  <c r="CF242"/>
  <c r="CP263"/>
  <c r="CT11"/>
  <c r="CT13" s="1"/>
  <c r="CK13"/>
  <c r="CC19"/>
  <c r="CK17"/>
  <c r="CC31"/>
  <c r="CK29"/>
  <c r="CT50"/>
  <c r="CT51" s="1"/>
  <c r="CK51"/>
  <c r="CC64"/>
  <c r="CK62"/>
  <c r="CT68"/>
  <c r="CT70" s="1"/>
  <c r="CK70"/>
  <c r="CS98"/>
  <c r="CS100" s="1"/>
  <c r="CJ100"/>
  <c r="CS104"/>
  <c r="CS106" s="1"/>
  <c r="CJ106"/>
  <c r="CT110"/>
  <c r="CT112" s="1"/>
  <c r="CK112"/>
  <c r="CC141"/>
  <c r="CK139"/>
  <c r="CC148"/>
  <c r="CK145"/>
  <c r="CS168"/>
  <c r="CS170" s="1"/>
  <c r="CJ170"/>
  <c r="CS183"/>
  <c r="CS186" s="1"/>
  <c r="CJ186"/>
  <c r="CK209"/>
  <c r="CC211"/>
  <c r="CK217"/>
  <c r="CC219"/>
  <c r="CS228"/>
  <c r="CS230" s="1"/>
  <c r="CJ230"/>
  <c r="CK267"/>
  <c r="CT265"/>
  <c r="CT267" s="1"/>
  <c r="CB10"/>
  <c r="CJ8"/>
  <c r="CQ101"/>
  <c r="CQ103" s="1"/>
  <c r="CH103"/>
  <c r="CR107"/>
  <c r="CR109" s="1"/>
  <c r="CI109"/>
  <c r="CR113"/>
  <c r="CR115" s="1"/>
  <c r="CI115"/>
  <c r="CQ125"/>
  <c r="CQ127" s="1"/>
  <c r="CH127"/>
  <c r="CQ149"/>
  <c r="CQ158" s="1"/>
  <c r="CH158"/>
  <c r="BZ170"/>
  <c r="CH168"/>
  <c r="BZ186"/>
  <c r="CH183"/>
  <c r="CQ265"/>
  <c r="CQ267" s="1"/>
  <c r="CH267"/>
  <c r="CM68"/>
  <c r="CM70" s="1"/>
  <c r="CD70"/>
  <c r="CM113"/>
  <c r="CM115" s="1"/>
  <c r="CD115"/>
  <c r="CM217"/>
  <c r="CN224"/>
  <c r="CF215"/>
  <c r="CO212"/>
  <c r="CO215" s="1"/>
  <c r="BX255"/>
  <c r="CF251"/>
  <c r="BY262"/>
  <c r="CG259"/>
  <c r="CJ215"/>
  <c r="CS212"/>
  <c r="CS215" s="1"/>
  <c r="CJ223"/>
  <c r="CS220"/>
  <c r="CS223" s="1"/>
  <c r="CA250"/>
  <c r="CI243"/>
  <c r="BW255"/>
  <c r="CE251"/>
  <c r="BV262"/>
  <c r="CD259"/>
  <c r="CB250"/>
  <c r="CJ243"/>
  <c r="CG207"/>
  <c r="CP201"/>
  <c r="CP207" s="1"/>
  <c r="BX262"/>
  <c r="CF259"/>
  <c r="CC262"/>
  <c r="CK259"/>
  <c r="CN107"/>
  <c r="CN109" s="1"/>
  <c r="CE109"/>
  <c r="CN164"/>
  <c r="CN166" s="1"/>
  <c r="CE166"/>
  <c r="CE207"/>
  <c r="CN201"/>
  <c r="CN207" s="1"/>
  <c r="CM11"/>
  <c r="CM13" s="1"/>
  <c r="CD13"/>
  <c r="CM32"/>
  <c r="CM35" s="1"/>
  <c r="CD35"/>
  <c r="BV84"/>
  <c r="CD82"/>
  <c r="AP242"/>
  <c r="BZ225"/>
  <c r="CC137"/>
  <c r="CG90"/>
  <c r="BI10"/>
  <c r="BY8"/>
  <c r="BL16"/>
  <c r="CB14"/>
  <c r="BL61"/>
  <c r="CB59"/>
  <c r="BL73"/>
  <c r="CB71"/>
  <c r="BW127"/>
  <c r="CE125"/>
  <c r="BI181"/>
  <c r="BY179"/>
  <c r="BF176"/>
  <c r="BV173"/>
  <c r="BF181"/>
  <c r="BV179"/>
  <c r="BJ141"/>
  <c r="BZ139"/>
  <c r="CD39"/>
  <c r="BV41"/>
  <c r="CC250"/>
  <c r="CK243"/>
  <c r="CB41"/>
  <c r="CJ39"/>
  <c r="CJ207"/>
  <c r="CS201"/>
  <c r="CS207" s="1"/>
  <c r="CB255"/>
  <c r="CJ251"/>
  <c r="CB262"/>
  <c r="CB264" s="1"/>
  <c r="CJ259"/>
  <c r="CI211"/>
  <c r="CR209"/>
  <c r="CR211" s="1"/>
  <c r="CI219"/>
  <c r="CR217"/>
  <c r="CR219" s="1"/>
  <c r="CA255"/>
  <c r="CI251"/>
  <c r="CA262"/>
  <c r="CA264" s="1"/>
  <c r="CI259"/>
  <c r="CN93"/>
  <c r="CN95" s="1"/>
  <c r="CE95"/>
  <c r="CN122"/>
  <c r="CN124" s="1"/>
  <c r="CE124"/>
  <c r="CN183"/>
  <c r="CN186" s="1"/>
  <c r="CE186"/>
  <c r="CE223"/>
  <c r="CN220"/>
  <c r="CN223" s="1"/>
  <c r="CM160"/>
  <c r="CM162" s="1"/>
  <c r="CD162"/>
  <c r="CM8"/>
  <c r="CM10" s="1"/>
  <c r="CD10"/>
  <c r="CG197"/>
  <c r="CP195"/>
  <c r="CP197" s="1"/>
  <c r="CG223"/>
  <c r="CP220"/>
  <c r="CP223" s="1"/>
  <c r="BY255"/>
  <c r="CG251"/>
  <c r="CH193"/>
  <c r="CQ190"/>
  <c r="CQ193" s="1"/>
  <c r="CH211"/>
  <c r="CQ209"/>
  <c r="CQ211" s="1"/>
  <c r="CH219"/>
  <c r="CQ217"/>
  <c r="CQ219" s="1"/>
  <c r="BZ255"/>
  <c r="CH251"/>
  <c r="BZ262"/>
  <c r="BZ264" s="1"/>
  <c r="CH259"/>
  <c r="CN104"/>
  <c r="CN106" s="1"/>
  <c r="CE106"/>
  <c r="CN142"/>
  <c r="CN144" s="1"/>
  <c r="CE144"/>
  <c r="CN265"/>
  <c r="CN267" s="1"/>
  <c r="CE267"/>
  <c r="CM14"/>
  <c r="CM16" s="1"/>
  <c r="CD16"/>
  <c r="CM29"/>
  <c r="CM31" s="1"/>
  <c r="CD31"/>
  <c r="CO90"/>
  <c r="CO122"/>
  <c r="CO124" s="1"/>
  <c r="CF124"/>
  <c r="CO149"/>
  <c r="CO158" s="1"/>
  <c r="CF158"/>
  <c r="CO173"/>
  <c r="CO176" s="1"/>
  <c r="CF176"/>
  <c r="CF193"/>
  <c r="CO190"/>
  <c r="CO193" s="1"/>
  <c r="CF223"/>
  <c r="CO220"/>
  <c r="CO223" s="1"/>
  <c r="CS20"/>
  <c r="CS27" s="1"/>
  <c r="CJ27"/>
  <c r="CT90"/>
  <c r="CS145"/>
  <c r="CS148" s="1"/>
  <c r="CJ148"/>
  <c r="CS268"/>
  <c r="CQ85"/>
  <c r="CQ110"/>
  <c r="CQ112" s="1"/>
  <c r="CH112"/>
  <c r="CR139"/>
  <c r="CR141" s="1"/>
  <c r="CI141"/>
  <c r="CA148"/>
  <c r="CI145"/>
  <c r="CR179"/>
  <c r="CR181" s="1"/>
  <c r="CI181"/>
  <c r="CR269"/>
  <c r="CR271" s="1"/>
  <c r="CI271"/>
  <c r="CI273" s="1"/>
  <c r="CN160"/>
  <c r="CN162" s="1"/>
  <c r="CE162"/>
  <c r="CE219"/>
  <c r="CN217"/>
  <c r="CN219" s="1"/>
  <c r="CM78"/>
  <c r="CM81" s="1"/>
  <c r="CD81"/>
  <c r="CM104"/>
  <c r="CM106" s="1"/>
  <c r="CD106"/>
  <c r="CM122"/>
  <c r="CM124" s="1"/>
  <c r="CD124"/>
  <c r="CD207"/>
  <c r="CM201"/>
  <c r="CM207" s="1"/>
  <c r="CE188"/>
  <c r="BW189"/>
  <c r="BW225" s="1"/>
  <c r="CS149"/>
  <c r="CS158" s="1"/>
  <c r="CJ158"/>
  <c r="CP110"/>
  <c r="CP112" s="1"/>
  <c r="CG112"/>
  <c r="BY144"/>
  <c r="CG142"/>
  <c r="CP228"/>
  <c r="CP230" s="1"/>
  <c r="CG230"/>
  <c r="CT36"/>
  <c r="CT38" s="1"/>
  <c r="CK38"/>
  <c r="CT42"/>
  <c r="CT45" s="1"/>
  <c r="CK45"/>
  <c r="CS90"/>
  <c r="CT134"/>
  <c r="CT136" s="1"/>
  <c r="CK136"/>
  <c r="CK201"/>
  <c r="CC207"/>
  <c r="CQ145"/>
  <c r="CQ148" s="1"/>
  <c r="CH148"/>
  <c r="CQ263"/>
  <c r="CE139"/>
  <c r="BW141"/>
  <c r="CM65"/>
  <c r="CM67" s="1"/>
  <c r="CD67"/>
  <c r="CD142"/>
  <c r="BV144"/>
  <c r="CB137"/>
  <c r="CA137"/>
  <c r="BZ109"/>
  <c r="BZ137"/>
  <c r="AU225"/>
  <c r="X242"/>
  <c r="BG225"/>
  <c r="AQ187"/>
  <c r="BG242"/>
  <c r="BF187"/>
  <c r="BK242"/>
  <c r="BF242"/>
  <c r="BI187"/>
  <c r="BL187"/>
  <c r="BJ187"/>
  <c r="BH187"/>
  <c r="BK187"/>
  <c r="BM187"/>
  <c r="BG264"/>
  <c r="BM127"/>
  <c r="BH136"/>
  <c r="BI103"/>
  <c r="BJ95"/>
  <c r="BJ109"/>
  <c r="BI106"/>
  <c r="BK119"/>
  <c r="BL112"/>
  <c r="BL264"/>
  <c r="AK91"/>
  <c r="AK299" s="1"/>
  <c r="BI109"/>
  <c r="BG127"/>
  <c r="BH242"/>
  <c r="BH264"/>
  <c r="BI115"/>
  <c r="AQ137"/>
  <c r="BH119"/>
  <c r="BG136"/>
  <c r="BI267"/>
  <c r="BM95"/>
  <c r="BM119"/>
  <c r="BL115"/>
  <c r="BM124"/>
  <c r="AQ225"/>
  <c r="BM225"/>
  <c r="BJ225"/>
  <c r="BI242"/>
  <c r="BK225"/>
  <c r="AQ10"/>
  <c r="AT87"/>
  <c r="BF137"/>
  <c r="AV237"/>
  <c r="BL235"/>
  <c r="AW275"/>
  <c r="BM274"/>
  <c r="AT275"/>
  <c r="BJ274"/>
  <c r="AR227"/>
  <c r="BH226"/>
  <c r="AV197"/>
  <c r="BL195"/>
  <c r="AV275"/>
  <c r="BL274"/>
  <c r="AU296"/>
  <c r="BK276"/>
  <c r="AS275"/>
  <c r="BI274"/>
  <c r="AV227"/>
  <c r="BL226"/>
  <c r="AW298"/>
  <c r="BM297"/>
  <c r="AR275"/>
  <c r="BH274"/>
  <c r="AV298"/>
  <c r="BL297"/>
  <c r="AU275"/>
  <c r="BK274"/>
  <c r="AP275"/>
  <c r="BF274"/>
  <c r="AS273"/>
  <c r="AP296"/>
  <c r="BF278"/>
  <c r="AR296"/>
  <c r="BH276"/>
  <c r="AQ296"/>
  <c r="BG276"/>
  <c r="AQ275"/>
  <c r="BG274"/>
  <c r="AS264"/>
  <c r="BI264"/>
  <c r="AS227"/>
  <c r="BI226"/>
  <c r="AV240"/>
  <c r="BL238"/>
  <c r="AU227"/>
  <c r="BK226"/>
  <c r="AT298"/>
  <c r="BJ297"/>
  <c r="AQ227"/>
  <c r="BG226"/>
  <c r="AW227"/>
  <c r="BM226"/>
  <c r="AS189"/>
  <c r="BI188"/>
  <c r="AS298"/>
  <c r="BI297"/>
  <c r="AV189"/>
  <c r="BL188"/>
  <c r="AW271"/>
  <c r="BM269"/>
  <c r="AR189"/>
  <c r="AR225" s="1"/>
  <c r="BH188"/>
  <c r="AR298"/>
  <c r="BH297"/>
  <c r="AW230"/>
  <c r="AW242" s="1"/>
  <c r="BM228"/>
  <c r="AU298"/>
  <c r="BK297"/>
  <c r="AP227"/>
  <c r="BF226"/>
  <c r="AP264"/>
  <c r="BF264"/>
  <c r="AS296"/>
  <c r="BI276"/>
  <c r="AT227"/>
  <c r="BJ226"/>
  <c r="AT296"/>
  <c r="BJ276"/>
  <c r="AR16"/>
  <c r="BH14"/>
  <c r="AR27"/>
  <c r="BH20"/>
  <c r="AR35"/>
  <c r="BH32"/>
  <c r="AR61"/>
  <c r="BH59"/>
  <c r="AR67"/>
  <c r="BH65"/>
  <c r="AR73"/>
  <c r="BH71"/>
  <c r="AR84"/>
  <c r="BH82"/>
  <c r="AU51"/>
  <c r="BK50"/>
  <c r="AU87"/>
  <c r="BK85"/>
  <c r="AQ38"/>
  <c r="BG36"/>
  <c r="AQ54"/>
  <c r="BG52"/>
  <c r="AS41"/>
  <c r="BI39"/>
  <c r="AS54"/>
  <c r="BI52"/>
  <c r="AS81"/>
  <c r="BI78"/>
  <c r="AT51"/>
  <c r="BJ50"/>
  <c r="AQ27"/>
  <c r="BG20"/>
  <c r="AQ51"/>
  <c r="BG50"/>
  <c r="AQ70"/>
  <c r="BG68"/>
  <c r="AQ87"/>
  <c r="BG85"/>
  <c r="AR41"/>
  <c r="BH39"/>
  <c r="AR54"/>
  <c r="BH52"/>
  <c r="AR81"/>
  <c r="BH78"/>
  <c r="AU38"/>
  <c r="BK36"/>
  <c r="AU45"/>
  <c r="BK42"/>
  <c r="AT38"/>
  <c r="BJ36"/>
  <c r="AT45"/>
  <c r="BJ42"/>
  <c r="AQ13"/>
  <c r="BG11"/>
  <c r="AQ35"/>
  <c r="BG32"/>
  <c r="AQ61"/>
  <c r="BG59"/>
  <c r="AQ73"/>
  <c r="BG71"/>
  <c r="AW137"/>
  <c r="BI137"/>
  <c r="AW84"/>
  <c r="BM82"/>
  <c r="AV84"/>
  <c r="BL82"/>
  <c r="AW58"/>
  <c r="BM55"/>
  <c r="AQ41"/>
  <c r="BG39"/>
  <c r="AQ58"/>
  <c r="BG55"/>
  <c r="AS16"/>
  <c r="BI14"/>
  <c r="AS27"/>
  <c r="BI20"/>
  <c r="AS35"/>
  <c r="BI32"/>
  <c r="AS61"/>
  <c r="BI59"/>
  <c r="AS67"/>
  <c r="BI65"/>
  <c r="AS73"/>
  <c r="BI71"/>
  <c r="AS84"/>
  <c r="BI82"/>
  <c r="AV58"/>
  <c r="BL55"/>
  <c r="BM137"/>
  <c r="AR13"/>
  <c r="BH11"/>
  <c r="AR19"/>
  <c r="BH17"/>
  <c r="AR31"/>
  <c r="BH29"/>
  <c r="AR51"/>
  <c r="BH50"/>
  <c r="AR64"/>
  <c r="BH62"/>
  <c r="AR70"/>
  <c r="BH68"/>
  <c r="AR77"/>
  <c r="BH74"/>
  <c r="AR87"/>
  <c r="BH85"/>
  <c r="AU61"/>
  <c r="BK59"/>
  <c r="AU84"/>
  <c r="BK82"/>
  <c r="AS38"/>
  <c r="BI36"/>
  <c r="AS45"/>
  <c r="BI42"/>
  <c r="AS58"/>
  <c r="BI55"/>
  <c r="AT61"/>
  <c r="BJ59"/>
  <c r="AT84"/>
  <c r="BJ82"/>
  <c r="AQ16"/>
  <c r="BG14"/>
  <c r="AQ31"/>
  <c r="BG29"/>
  <c r="AQ64"/>
  <c r="BG62"/>
  <c r="AQ77"/>
  <c r="BG74"/>
  <c r="AR38"/>
  <c r="BH36"/>
  <c r="AR45"/>
  <c r="BH42"/>
  <c r="AR58"/>
  <c r="BH55"/>
  <c r="AU41"/>
  <c r="BK39"/>
  <c r="AU54"/>
  <c r="BK52"/>
  <c r="AT41"/>
  <c r="BJ39"/>
  <c r="AT54"/>
  <c r="BJ52"/>
  <c r="AQ19"/>
  <c r="BG17"/>
  <c r="AQ67"/>
  <c r="BG65"/>
  <c r="AQ84"/>
  <c r="BG82"/>
  <c r="BL137"/>
  <c r="BG137"/>
  <c r="AW77"/>
  <c r="BM74"/>
  <c r="AW87"/>
  <c r="AW91" s="1"/>
  <c r="BM85"/>
  <c r="AR109"/>
  <c r="AR137" s="1"/>
  <c r="BH108"/>
  <c r="BX108" s="1"/>
  <c r="AV77"/>
  <c r="BL74"/>
  <c r="AV87"/>
  <c r="BL85"/>
  <c r="AQ81"/>
  <c r="BG78"/>
  <c r="AS13"/>
  <c r="BI11"/>
  <c r="AS19"/>
  <c r="BI17"/>
  <c r="AS31"/>
  <c r="BI29"/>
  <c r="AS51"/>
  <c r="BI50"/>
  <c r="AS64"/>
  <c r="BI62"/>
  <c r="AS70"/>
  <c r="BI68"/>
  <c r="AS77"/>
  <c r="BI74"/>
  <c r="AS87"/>
  <c r="BI85"/>
  <c r="BK137"/>
  <c r="AW225"/>
  <c r="AS225"/>
  <c r="AT264"/>
  <c r="AV225"/>
  <c r="AU11"/>
  <c r="AM13"/>
  <c r="AU17"/>
  <c r="AM19"/>
  <c r="AU32"/>
  <c r="AM35"/>
  <c r="AU62"/>
  <c r="AM64"/>
  <c r="AU68"/>
  <c r="AM70"/>
  <c r="AU74"/>
  <c r="AM77"/>
  <c r="AT8"/>
  <c r="AL10"/>
  <c r="AU55"/>
  <c r="AM58"/>
  <c r="AU78"/>
  <c r="AM81"/>
  <c r="AT78"/>
  <c r="AL81"/>
  <c r="AU264"/>
  <c r="AQ264"/>
  <c r="AR8"/>
  <c r="AJ10"/>
  <c r="AJ91" s="1"/>
  <c r="AJ299" s="1"/>
  <c r="AT11"/>
  <c r="AL13"/>
  <c r="AT17"/>
  <c r="AL19"/>
  <c r="AT32"/>
  <c r="AL35"/>
  <c r="AT62"/>
  <c r="AL64"/>
  <c r="AT68"/>
  <c r="AL70"/>
  <c r="AT74"/>
  <c r="AL77"/>
  <c r="AP42"/>
  <c r="AH45"/>
  <c r="AH91" s="1"/>
  <c r="AH299" s="1"/>
  <c r="AT187"/>
  <c r="AR187"/>
  <c r="AW187"/>
  <c r="AU187"/>
  <c r="AU14"/>
  <c r="AM16"/>
  <c r="AU20"/>
  <c r="AM27"/>
  <c r="AU29"/>
  <c r="AM31"/>
  <c r="AU65"/>
  <c r="AM67"/>
  <c r="AU71"/>
  <c r="AM73"/>
  <c r="AS187"/>
  <c r="AT137"/>
  <c r="AR264"/>
  <c r="AP187"/>
  <c r="AV137"/>
  <c r="AV264"/>
  <c r="AU137"/>
  <c r="AQ42"/>
  <c r="AI45"/>
  <c r="AI91" s="1"/>
  <c r="AI299" s="1"/>
  <c r="AT14"/>
  <c r="AL16"/>
  <c r="AT20"/>
  <c r="AL27"/>
  <c r="AT29"/>
  <c r="AL31"/>
  <c r="AT65"/>
  <c r="AL67"/>
  <c r="AT71"/>
  <c r="AL73"/>
  <c r="AU8"/>
  <c r="AM10"/>
  <c r="AT55"/>
  <c r="AL58"/>
  <c r="AS137"/>
  <c r="AV187"/>
  <c r="AT225"/>
  <c r="BA91"/>
  <c r="AP137"/>
  <c r="AZ91"/>
  <c r="E58"/>
  <c r="E54"/>
  <c r="E61"/>
  <c r="R242"/>
  <c r="V137"/>
  <c r="T225"/>
  <c r="W137"/>
  <c r="X187"/>
  <c r="Y242"/>
  <c r="U242"/>
  <c r="U225"/>
  <c r="Y225"/>
  <c r="V91"/>
  <c r="S137"/>
  <c r="W242"/>
  <c r="X137"/>
  <c r="U91"/>
  <c r="S91"/>
  <c r="X264"/>
  <c r="W91"/>
  <c r="T137"/>
  <c r="R264"/>
  <c r="S187"/>
  <c r="S264"/>
  <c r="X91"/>
  <c r="T242"/>
  <c r="S242"/>
  <c r="R91"/>
  <c r="Y91"/>
  <c r="V187"/>
  <c r="V264"/>
  <c r="S225"/>
  <c r="Y264"/>
  <c r="W187"/>
  <c r="V242"/>
  <c r="T91"/>
  <c r="U264"/>
  <c r="Y137"/>
  <c r="W264"/>
  <c r="T264"/>
  <c r="R137"/>
  <c r="X225"/>
  <c r="V225"/>
  <c r="W225"/>
  <c r="R225"/>
  <c r="U187"/>
  <c r="U137"/>
  <c r="T187"/>
  <c r="Y187"/>
  <c r="R187"/>
  <c r="M127"/>
  <c r="L127"/>
  <c r="M124"/>
  <c r="L124"/>
  <c r="M119"/>
  <c r="L119"/>
  <c r="M115"/>
  <c r="L115"/>
  <c r="M112"/>
  <c r="L112"/>
  <c r="M109"/>
  <c r="L109"/>
  <c r="M106"/>
  <c r="L106"/>
  <c r="M103"/>
  <c r="L103"/>
  <c r="M100"/>
  <c r="L100"/>
  <c r="M95"/>
  <c r="L95"/>
  <c r="J127"/>
  <c r="I127"/>
  <c r="J124"/>
  <c r="I124"/>
  <c r="J119"/>
  <c r="I119"/>
  <c r="J115"/>
  <c r="I115"/>
  <c r="J112"/>
  <c r="I112"/>
  <c r="J109"/>
  <c r="I109"/>
  <c r="J106"/>
  <c r="I106"/>
  <c r="J103"/>
  <c r="I103"/>
  <c r="J100"/>
  <c r="I100"/>
  <c r="J95"/>
  <c r="I95"/>
  <c r="G127"/>
  <c r="F127"/>
  <c r="G124"/>
  <c r="F124"/>
  <c r="G119"/>
  <c r="F119"/>
  <c r="G115"/>
  <c r="F115"/>
  <c r="G112"/>
  <c r="F112"/>
  <c r="G109"/>
  <c r="F109"/>
  <c r="G106"/>
  <c r="F106"/>
  <c r="G103"/>
  <c r="F103"/>
  <c r="G100"/>
  <c r="F100"/>
  <c r="G95"/>
  <c r="F95"/>
  <c r="D127"/>
  <c r="C127"/>
  <c r="D124"/>
  <c r="C124"/>
  <c r="D119"/>
  <c r="C119"/>
  <c r="D115"/>
  <c r="C115"/>
  <c r="D112"/>
  <c r="C112"/>
  <c r="D109"/>
  <c r="C109"/>
  <c r="D106"/>
  <c r="C106"/>
  <c r="D103"/>
  <c r="C103"/>
  <c r="D100"/>
  <c r="C100"/>
  <c r="D95"/>
  <c r="C95"/>
  <c r="BI87" l="1"/>
  <c r="BY85"/>
  <c r="BI70"/>
  <c r="BY68"/>
  <c r="BI51"/>
  <c r="BY50"/>
  <c r="BI19"/>
  <c r="BY17"/>
  <c r="BG81"/>
  <c r="BW78"/>
  <c r="BL77"/>
  <c r="BL91" s="1"/>
  <c r="CB74"/>
  <c r="BM87"/>
  <c r="CC85"/>
  <c r="BG67"/>
  <c r="BW65"/>
  <c r="BJ54"/>
  <c r="BZ52"/>
  <c r="BK54"/>
  <c r="CA52"/>
  <c r="BH58"/>
  <c r="BX55"/>
  <c r="BH38"/>
  <c r="BX36"/>
  <c r="BG64"/>
  <c r="BW62"/>
  <c r="BG16"/>
  <c r="BW14"/>
  <c r="BJ61"/>
  <c r="BZ59"/>
  <c r="BI45"/>
  <c r="BY42"/>
  <c r="CA82"/>
  <c r="BK84"/>
  <c r="BH87"/>
  <c r="BX85"/>
  <c r="BH70"/>
  <c r="BX68"/>
  <c r="BH51"/>
  <c r="BX50"/>
  <c r="BH19"/>
  <c r="BX17"/>
  <c r="BK275"/>
  <c r="CA274"/>
  <c r="BH275"/>
  <c r="BX274"/>
  <c r="BL227"/>
  <c r="CB226"/>
  <c r="BK296"/>
  <c r="CA276"/>
  <c r="BL197"/>
  <c r="CB195"/>
  <c r="BJ275"/>
  <c r="BZ274"/>
  <c r="BL237"/>
  <c r="CB235"/>
  <c r="CQ259"/>
  <c r="CQ262" s="1"/>
  <c r="CH262"/>
  <c r="CR259"/>
  <c r="CR262" s="1"/>
  <c r="CR264" s="1"/>
  <c r="CI262"/>
  <c r="CS259"/>
  <c r="CS262" s="1"/>
  <c r="CJ262"/>
  <c r="CT243"/>
  <c r="CT250" s="1"/>
  <c r="CK250"/>
  <c r="BZ141"/>
  <c r="CH139"/>
  <c r="BV176"/>
  <c r="CD173"/>
  <c r="CN125"/>
  <c r="CN127" s="1"/>
  <c r="CE127"/>
  <c r="CB61"/>
  <c r="CJ59"/>
  <c r="BY10"/>
  <c r="CG8"/>
  <c r="CM82"/>
  <c r="CM84" s="1"/>
  <c r="CD84"/>
  <c r="CT259"/>
  <c r="CT262" s="1"/>
  <c r="CK262"/>
  <c r="CM259"/>
  <c r="CM262" s="1"/>
  <c r="CD262"/>
  <c r="CR243"/>
  <c r="CR250" s="1"/>
  <c r="CI250"/>
  <c r="CO251"/>
  <c r="CO255" s="1"/>
  <c r="CF255"/>
  <c r="CQ168"/>
  <c r="CQ170" s="1"/>
  <c r="CH170"/>
  <c r="CS8"/>
  <c r="CS10" s="1"/>
  <c r="CJ10"/>
  <c r="CT139"/>
  <c r="CT141" s="1"/>
  <c r="CK141"/>
  <c r="CT17"/>
  <c r="CT19" s="1"/>
  <c r="CK19"/>
  <c r="CR183"/>
  <c r="CR186" s="1"/>
  <c r="CI186"/>
  <c r="CS269"/>
  <c r="CS271" s="1"/>
  <c r="CS273" s="1"/>
  <c r="CJ271"/>
  <c r="CJ273" s="1"/>
  <c r="CT168"/>
  <c r="CT170" s="1"/>
  <c r="CK170"/>
  <c r="BZ166"/>
  <c r="CH164"/>
  <c r="BZ271"/>
  <c r="BZ273" s="1"/>
  <c r="CH269"/>
  <c r="BW271"/>
  <c r="BW273" s="1"/>
  <c r="CE269"/>
  <c r="CS113"/>
  <c r="CS115" s="1"/>
  <c r="CJ115"/>
  <c r="CB51"/>
  <c r="CJ50"/>
  <c r="CR117"/>
  <c r="CR119" s="1"/>
  <c r="CI119"/>
  <c r="CT117"/>
  <c r="CT119" s="1"/>
  <c r="CK119"/>
  <c r="CP104"/>
  <c r="CP106" s="1"/>
  <c r="CG106"/>
  <c r="CP139"/>
  <c r="CP141" s="1"/>
  <c r="CG141"/>
  <c r="CQ256"/>
  <c r="CQ258" s="1"/>
  <c r="CH258"/>
  <c r="CN259"/>
  <c r="CN262" s="1"/>
  <c r="CE262"/>
  <c r="CR256"/>
  <c r="CR258" s="1"/>
  <c r="CI258"/>
  <c r="CS256"/>
  <c r="CS258" s="1"/>
  <c r="CJ258"/>
  <c r="BY166"/>
  <c r="CG164"/>
  <c r="CB67"/>
  <c r="CJ65"/>
  <c r="CO117"/>
  <c r="CO119" s="1"/>
  <c r="CF119"/>
  <c r="CR90"/>
  <c r="CK215"/>
  <c r="CT212"/>
  <c r="CT215" s="1"/>
  <c r="CH189"/>
  <c r="CH225" s="1"/>
  <c r="CQ188"/>
  <c r="CQ189" s="1"/>
  <c r="CN168"/>
  <c r="CN170" s="1"/>
  <c r="CE170"/>
  <c r="BW258"/>
  <c r="BW264" s="1"/>
  <c r="CE256"/>
  <c r="CD137"/>
  <c r="BW137"/>
  <c r="BZ242"/>
  <c r="CS137"/>
  <c r="BY82"/>
  <c r="BI84"/>
  <c r="BI91" s="1"/>
  <c r="BI67"/>
  <c r="BY65"/>
  <c r="BI35"/>
  <c r="BY32"/>
  <c r="BI16"/>
  <c r="BY14"/>
  <c r="BW39"/>
  <c r="BG41"/>
  <c r="CB82"/>
  <c r="BL84"/>
  <c r="BG61"/>
  <c r="BW59"/>
  <c r="BG13"/>
  <c r="BW11"/>
  <c r="BJ38"/>
  <c r="BZ36"/>
  <c r="BK38"/>
  <c r="CA36"/>
  <c r="BH54"/>
  <c r="BX52"/>
  <c r="BG87"/>
  <c r="BW85"/>
  <c r="BG51"/>
  <c r="BW50"/>
  <c r="BJ51"/>
  <c r="BZ50"/>
  <c r="BI54"/>
  <c r="BY52"/>
  <c r="BG54"/>
  <c r="BW52"/>
  <c r="BK87"/>
  <c r="CA85"/>
  <c r="BX82"/>
  <c r="BH84"/>
  <c r="BH67"/>
  <c r="BX65"/>
  <c r="BH35"/>
  <c r="BX32"/>
  <c r="BH16"/>
  <c r="BX14"/>
  <c r="BJ227"/>
  <c r="BZ226"/>
  <c r="BK298"/>
  <c r="CA297"/>
  <c r="BH298"/>
  <c r="BX297"/>
  <c r="BM271"/>
  <c r="BM273" s="1"/>
  <c r="CC269"/>
  <c r="BI298"/>
  <c r="BY297"/>
  <c r="BM227"/>
  <c r="CC226"/>
  <c r="BJ298"/>
  <c r="BZ297"/>
  <c r="BL240"/>
  <c r="CB238"/>
  <c r="BG296"/>
  <c r="BW276"/>
  <c r="BF296"/>
  <c r="BV278"/>
  <c r="CK207"/>
  <c r="CT201"/>
  <c r="CT207" s="1"/>
  <c r="CM39"/>
  <c r="CM41" s="1"/>
  <c r="CD41"/>
  <c r="CK219"/>
  <c r="CT217"/>
  <c r="CT219" s="1"/>
  <c r="CK189"/>
  <c r="CT188"/>
  <c r="CT189" s="1"/>
  <c r="CN173"/>
  <c r="CN176" s="1"/>
  <c r="CE176"/>
  <c r="BX258"/>
  <c r="CF256"/>
  <c r="CN179"/>
  <c r="CN181" s="1"/>
  <c r="CE181"/>
  <c r="CE187" s="1"/>
  <c r="CQ243"/>
  <c r="CQ250" s="1"/>
  <c r="CH250"/>
  <c r="CT251"/>
  <c r="CT255" s="1"/>
  <c r="CK255"/>
  <c r="CO243"/>
  <c r="CO250" s="1"/>
  <c r="CF250"/>
  <c r="CP243"/>
  <c r="CP250" s="1"/>
  <c r="CG250"/>
  <c r="CM228"/>
  <c r="CM230" s="1"/>
  <c r="CD230"/>
  <c r="CQ173"/>
  <c r="CQ176" s="1"/>
  <c r="CH176"/>
  <c r="CT142"/>
  <c r="CT144" s="1"/>
  <c r="CK144"/>
  <c r="CT71"/>
  <c r="CT73" s="1"/>
  <c r="CK73"/>
  <c r="CT59"/>
  <c r="CT61" s="1"/>
  <c r="CK61"/>
  <c r="CQ238"/>
  <c r="CQ240" s="1"/>
  <c r="CH240"/>
  <c r="CR160"/>
  <c r="CR162" s="1"/>
  <c r="CI162"/>
  <c r="BX170"/>
  <c r="BX187" s="1"/>
  <c r="CF168"/>
  <c r="BV166"/>
  <c r="CD164"/>
  <c r="CC166"/>
  <c r="CK164"/>
  <c r="BV271"/>
  <c r="BV273" s="1"/>
  <c r="CD269"/>
  <c r="CA240"/>
  <c r="CI238"/>
  <c r="CP265"/>
  <c r="CP267" s="1"/>
  <c r="CG267"/>
  <c r="CT93"/>
  <c r="CT95" s="1"/>
  <c r="CK95"/>
  <c r="CB19"/>
  <c r="CJ17"/>
  <c r="CQ93"/>
  <c r="CQ95" s="1"/>
  <c r="CQ137" s="1"/>
  <c r="CH95"/>
  <c r="CH137" s="1"/>
  <c r="CC54"/>
  <c r="CK52"/>
  <c r="CP101"/>
  <c r="CP103" s="1"/>
  <c r="CG103"/>
  <c r="BX264"/>
  <c r="BY264"/>
  <c r="BZ187"/>
  <c r="BI77"/>
  <c r="BY74"/>
  <c r="BI64"/>
  <c r="BY62"/>
  <c r="BI31"/>
  <c r="BY29"/>
  <c r="BI13"/>
  <c r="BY11"/>
  <c r="BL87"/>
  <c r="CB85"/>
  <c r="CF108"/>
  <c r="BX109"/>
  <c r="BX137" s="1"/>
  <c r="BM77"/>
  <c r="CC74"/>
  <c r="BW82"/>
  <c r="BG84"/>
  <c r="BG19"/>
  <c r="BW17"/>
  <c r="BZ39"/>
  <c r="BJ41"/>
  <c r="CA39"/>
  <c r="BK41"/>
  <c r="BH45"/>
  <c r="BX42"/>
  <c r="BG77"/>
  <c r="BW74"/>
  <c r="BG31"/>
  <c r="BW29"/>
  <c r="BZ82"/>
  <c r="BJ84"/>
  <c r="BI58"/>
  <c r="BY55"/>
  <c r="BI38"/>
  <c r="BY36"/>
  <c r="BK61"/>
  <c r="CA59"/>
  <c r="BH77"/>
  <c r="BX74"/>
  <c r="BH64"/>
  <c r="BX62"/>
  <c r="BH31"/>
  <c r="BX29"/>
  <c r="BH13"/>
  <c r="BX11"/>
  <c r="BF275"/>
  <c r="BV274"/>
  <c r="BL298"/>
  <c r="CB297"/>
  <c r="BM298"/>
  <c r="CC297"/>
  <c r="BI275"/>
  <c r="BY274"/>
  <c r="BL275"/>
  <c r="CB274"/>
  <c r="BH227"/>
  <c r="BX226"/>
  <c r="BM275"/>
  <c r="CC274"/>
  <c r="CP142"/>
  <c r="CP144" s="1"/>
  <c r="CG144"/>
  <c r="CR145"/>
  <c r="CR148" s="1"/>
  <c r="CI148"/>
  <c r="CQ251"/>
  <c r="CQ255" s="1"/>
  <c r="CQ264" s="1"/>
  <c r="CH255"/>
  <c r="CP251"/>
  <c r="CP255" s="1"/>
  <c r="CG255"/>
  <c r="CR251"/>
  <c r="CR255" s="1"/>
  <c r="CI255"/>
  <c r="CS251"/>
  <c r="CS255" s="1"/>
  <c r="CJ255"/>
  <c r="CS39"/>
  <c r="CS41" s="1"/>
  <c r="CJ41"/>
  <c r="CD179"/>
  <c r="BV181"/>
  <c r="BY181"/>
  <c r="BY187" s="1"/>
  <c r="CG179"/>
  <c r="CB73"/>
  <c r="CJ71"/>
  <c r="CB16"/>
  <c r="CJ14"/>
  <c r="CP90"/>
  <c r="CO259"/>
  <c r="CO262" s="1"/>
  <c r="CF262"/>
  <c r="CS243"/>
  <c r="CS250" s="1"/>
  <c r="CJ250"/>
  <c r="CN251"/>
  <c r="CN255" s="1"/>
  <c r="CE255"/>
  <c r="CP259"/>
  <c r="CP262" s="1"/>
  <c r="CG262"/>
  <c r="CG264" s="1"/>
  <c r="CQ183"/>
  <c r="CQ186" s="1"/>
  <c r="CH186"/>
  <c r="CT145"/>
  <c r="CT148" s="1"/>
  <c r="CK148"/>
  <c r="CT62"/>
  <c r="CT64" s="1"/>
  <c r="CK64"/>
  <c r="CT29"/>
  <c r="CT31" s="1"/>
  <c r="CK31"/>
  <c r="CQ235"/>
  <c r="CQ237" s="1"/>
  <c r="CH237"/>
  <c r="CR168"/>
  <c r="CR170" s="1"/>
  <c r="CI170"/>
  <c r="CB144"/>
  <c r="CJ142"/>
  <c r="BZ144"/>
  <c r="CH142"/>
  <c r="CJ190"/>
  <c r="CB193"/>
  <c r="CA237"/>
  <c r="CI235"/>
  <c r="CE235"/>
  <c r="BW237"/>
  <c r="BW242" s="1"/>
  <c r="CB70"/>
  <c r="CJ68"/>
  <c r="CO134"/>
  <c r="CO136" s="1"/>
  <c r="CF136"/>
  <c r="CT125"/>
  <c r="CT127" s="1"/>
  <c r="CK127"/>
  <c r="CK137" s="1"/>
  <c r="CP113"/>
  <c r="CP115" s="1"/>
  <c r="CG115"/>
  <c r="CG137" s="1"/>
  <c r="CH86"/>
  <c r="BZ87"/>
  <c r="CD197"/>
  <c r="CM195"/>
  <c r="CM197" s="1"/>
  <c r="CR164"/>
  <c r="CR166" s="1"/>
  <c r="CI166"/>
  <c r="CT8"/>
  <c r="CT10" s="1"/>
  <c r="CK10"/>
  <c r="CM251"/>
  <c r="CM255" s="1"/>
  <c r="CD255"/>
  <c r="CN243"/>
  <c r="CN250" s="1"/>
  <c r="CE250"/>
  <c r="CM243"/>
  <c r="CM250" s="1"/>
  <c r="CD250"/>
  <c r="CT238"/>
  <c r="CT240" s="1"/>
  <c r="CK240"/>
  <c r="BZ181"/>
  <c r="CH179"/>
  <c r="BV141"/>
  <c r="CD139"/>
  <c r="CS110"/>
  <c r="CS112" s="1"/>
  <c r="CJ112"/>
  <c r="CJ137" s="1"/>
  <c r="CB31"/>
  <c r="CJ29"/>
  <c r="CD218"/>
  <c r="BV219"/>
  <c r="BV225" s="1"/>
  <c r="CK223"/>
  <c r="CT220"/>
  <c r="CT223" s="1"/>
  <c r="CT225" s="1"/>
  <c r="CK197"/>
  <c r="CT195"/>
  <c r="CT197" s="1"/>
  <c r="CI189"/>
  <c r="CR188"/>
  <c r="CR189" s="1"/>
  <c r="CR225" s="1"/>
  <c r="CM36"/>
  <c r="CM38" s="1"/>
  <c r="CD38"/>
  <c r="CM88"/>
  <c r="CQ225"/>
  <c r="BV242"/>
  <c r="CR273"/>
  <c r="CR137"/>
  <c r="CO273"/>
  <c r="BL58"/>
  <c r="CB55"/>
  <c r="BI73"/>
  <c r="BY71"/>
  <c r="BI61"/>
  <c r="BY59"/>
  <c r="BI27"/>
  <c r="BY20"/>
  <c r="BG58"/>
  <c r="BW55"/>
  <c r="BM58"/>
  <c r="BM91" s="1"/>
  <c r="CC55"/>
  <c r="CC82"/>
  <c r="BM84"/>
  <c r="BG73"/>
  <c r="BW71"/>
  <c r="BG35"/>
  <c r="BW32"/>
  <c r="BJ45"/>
  <c r="BZ42"/>
  <c r="BK45"/>
  <c r="CA42"/>
  <c r="BH81"/>
  <c r="BX78"/>
  <c r="BX39"/>
  <c r="BH41"/>
  <c r="BG70"/>
  <c r="BW68"/>
  <c r="BG27"/>
  <c r="BW20"/>
  <c r="BI81"/>
  <c r="BY78"/>
  <c r="BY39"/>
  <c r="BI41"/>
  <c r="BG38"/>
  <c r="BW36"/>
  <c r="BK51"/>
  <c r="CA50"/>
  <c r="BH73"/>
  <c r="BX71"/>
  <c r="BH61"/>
  <c r="BX59"/>
  <c r="BH27"/>
  <c r="BX20"/>
  <c r="BJ296"/>
  <c r="BZ276"/>
  <c r="BI296"/>
  <c r="BY276"/>
  <c r="BF227"/>
  <c r="BV226"/>
  <c r="BM230"/>
  <c r="BM242" s="1"/>
  <c r="CC228"/>
  <c r="BH189"/>
  <c r="BH225" s="1"/>
  <c r="BX188"/>
  <c r="BL189"/>
  <c r="CB188"/>
  <c r="BI189"/>
  <c r="BI225" s="1"/>
  <c r="BY188"/>
  <c r="BG227"/>
  <c r="BW226"/>
  <c r="BK227"/>
  <c r="CA226"/>
  <c r="BI227"/>
  <c r="BY226"/>
  <c r="BG275"/>
  <c r="BW274"/>
  <c r="BH296"/>
  <c r="BX276"/>
  <c r="CM142"/>
  <c r="CM144" s="1"/>
  <c r="CD144"/>
  <c r="CN139"/>
  <c r="CN141" s="1"/>
  <c r="CE141"/>
  <c r="CE189"/>
  <c r="CE225" s="1"/>
  <c r="CN188"/>
  <c r="CN189" s="1"/>
  <c r="CK211"/>
  <c r="CT209"/>
  <c r="CT211" s="1"/>
  <c r="CN149"/>
  <c r="CN158" s="1"/>
  <c r="CN187" s="1"/>
  <c r="CE158"/>
  <c r="CM49"/>
  <c r="CM51" s="1"/>
  <c r="CD51"/>
  <c r="BV258"/>
  <c r="BV264" s="1"/>
  <c r="CD256"/>
  <c r="CC258"/>
  <c r="CK256"/>
  <c r="CD189"/>
  <c r="CM188"/>
  <c r="CM189" s="1"/>
  <c r="CN134"/>
  <c r="CN136" s="1"/>
  <c r="CN137" s="1"/>
  <c r="CE136"/>
  <c r="CE137" s="1"/>
  <c r="CT39"/>
  <c r="CT41" s="1"/>
  <c r="CK41"/>
  <c r="CP256"/>
  <c r="CP258" s="1"/>
  <c r="CP264" s="1"/>
  <c r="CG258"/>
  <c r="CS160"/>
  <c r="CS162" s="1"/>
  <c r="CJ162"/>
  <c r="CT65"/>
  <c r="CT67" s="1"/>
  <c r="CK67"/>
  <c r="CM238"/>
  <c r="CM240" s="1"/>
  <c r="CD240"/>
  <c r="CQ228"/>
  <c r="CQ230" s="1"/>
  <c r="CH230"/>
  <c r="CR173"/>
  <c r="CR176" s="1"/>
  <c r="CI176"/>
  <c r="CK162"/>
  <c r="CT160"/>
  <c r="CT162" s="1"/>
  <c r="BV170"/>
  <c r="CD168"/>
  <c r="CC181"/>
  <c r="CC187" s="1"/>
  <c r="CK179"/>
  <c r="CB166"/>
  <c r="CB187" s="1"/>
  <c r="CJ164"/>
  <c r="BV237"/>
  <c r="CD235"/>
  <c r="CA230"/>
  <c r="CI228"/>
  <c r="BY237"/>
  <c r="BY242" s="1"/>
  <c r="CG235"/>
  <c r="CF195"/>
  <c r="BX197"/>
  <c r="CB64"/>
  <c r="CJ62"/>
  <c r="CT122"/>
  <c r="CT124" s="1"/>
  <c r="CT137" s="1"/>
  <c r="CK124"/>
  <c r="CP107"/>
  <c r="CP109" s="1"/>
  <c r="CP137" s="1"/>
  <c r="CG109"/>
  <c r="CE8"/>
  <c r="BW10"/>
  <c r="CC264"/>
  <c r="CN225"/>
  <c r="CM137"/>
  <c r="CI225"/>
  <c r="CA187"/>
  <c r="CC225"/>
  <c r="CI137"/>
  <c r="AV242"/>
  <c r="BL242"/>
  <c r="AS91"/>
  <c r="AS299" s="1"/>
  <c r="AV91"/>
  <c r="BH109"/>
  <c r="BL225"/>
  <c r="BJ137"/>
  <c r="AW273"/>
  <c r="AT58"/>
  <c r="BJ55"/>
  <c r="AT73"/>
  <c r="BJ71"/>
  <c r="AT31"/>
  <c r="BJ29"/>
  <c r="AT16"/>
  <c r="BJ14"/>
  <c r="AU73"/>
  <c r="BK71"/>
  <c r="AU31"/>
  <c r="BK29"/>
  <c r="AU16"/>
  <c r="BK14"/>
  <c r="AU81"/>
  <c r="BK78"/>
  <c r="AT10"/>
  <c r="BJ8"/>
  <c r="AU70"/>
  <c r="BK68"/>
  <c r="AU35"/>
  <c r="BK32"/>
  <c r="AU13"/>
  <c r="BK11"/>
  <c r="AP45"/>
  <c r="AP91" s="1"/>
  <c r="AP299" s="1"/>
  <c r="BF42"/>
  <c r="AT70"/>
  <c r="BJ68"/>
  <c r="AT35"/>
  <c r="BJ32"/>
  <c r="AT13"/>
  <c r="BJ11"/>
  <c r="AU10"/>
  <c r="BK8"/>
  <c r="AT67"/>
  <c r="BJ65"/>
  <c r="AT27"/>
  <c r="BJ20"/>
  <c r="AQ45"/>
  <c r="AQ91" s="1"/>
  <c r="AQ299" s="1"/>
  <c r="BG42"/>
  <c r="AU67"/>
  <c r="BK65"/>
  <c r="AU27"/>
  <c r="BK20"/>
  <c r="AT81"/>
  <c r="BJ78"/>
  <c r="AU58"/>
  <c r="BK55"/>
  <c r="AU77"/>
  <c r="BK74"/>
  <c r="AU64"/>
  <c r="BK62"/>
  <c r="AU19"/>
  <c r="BK17"/>
  <c r="AT77"/>
  <c r="BJ74"/>
  <c r="AT64"/>
  <c r="BJ62"/>
  <c r="AT19"/>
  <c r="BJ17"/>
  <c r="AR10"/>
  <c r="AR91" s="1"/>
  <c r="AR299" s="1"/>
  <c r="BH8"/>
  <c r="AM91"/>
  <c r="AM299" s="1"/>
  <c r="AL91"/>
  <c r="AL299" s="1"/>
  <c r="Y299"/>
  <c r="X299"/>
  <c r="T299"/>
  <c r="S299"/>
  <c r="U299"/>
  <c r="W299"/>
  <c r="R299"/>
  <c r="V299"/>
  <c r="E11"/>
  <c r="CE85" l="1"/>
  <c r="BW87"/>
  <c r="CA38"/>
  <c r="CI36"/>
  <c r="CE11"/>
  <c r="BW13"/>
  <c r="BY16"/>
  <c r="CG14"/>
  <c r="BY67"/>
  <c r="CG65"/>
  <c r="CA84"/>
  <c r="CI82"/>
  <c r="CR187"/>
  <c r="CS264"/>
  <c r="BK64"/>
  <c r="CA62"/>
  <c r="CN8"/>
  <c r="CN10" s="1"/>
  <c r="CE10"/>
  <c r="CF197"/>
  <c r="CO195"/>
  <c r="CO197" s="1"/>
  <c r="BY41"/>
  <c r="CG39"/>
  <c r="CM139"/>
  <c r="CM141" s="1"/>
  <c r="CD141"/>
  <c r="CS142"/>
  <c r="CS144" s="1"/>
  <c r="CJ144"/>
  <c r="CS14"/>
  <c r="CS16" s="1"/>
  <c r="CJ16"/>
  <c r="CP179"/>
  <c r="CP181" s="1"/>
  <c r="CG181"/>
  <c r="BX227"/>
  <c r="CF226"/>
  <c r="BY275"/>
  <c r="CG274"/>
  <c r="CB298"/>
  <c r="CJ297"/>
  <c r="BX13"/>
  <c r="CF11"/>
  <c r="BX64"/>
  <c r="CF62"/>
  <c r="CA61"/>
  <c r="CI59"/>
  <c r="BY58"/>
  <c r="CG55"/>
  <c r="CE29"/>
  <c r="BW31"/>
  <c r="BX45"/>
  <c r="CF42"/>
  <c r="BY13"/>
  <c r="CG11"/>
  <c r="BY64"/>
  <c r="CG62"/>
  <c r="CT52"/>
  <c r="CT54" s="1"/>
  <c r="CK54"/>
  <c r="CS17"/>
  <c r="CS19" s="1"/>
  <c r="CJ19"/>
  <c r="CM269"/>
  <c r="CM271" s="1"/>
  <c r="CM273" s="1"/>
  <c r="CD271"/>
  <c r="CD273" s="1"/>
  <c r="CM164"/>
  <c r="CM166" s="1"/>
  <c r="CD166"/>
  <c r="CO256"/>
  <c r="CO258" s="1"/>
  <c r="CF258"/>
  <c r="CD278"/>
  <c r="BV296"/>
  <c r="CB240"/>
  <c r="CJ238"/>
  <c r="CC227"/>
  <c r="CK226"/>
  <c r="CC271"/>
  <c r="CC273" s="1"/>
  <c r="CK269"/>
  <c r="CA298"/>
  <c r="CI297"/>
  <c r="BX16"/>
  <c r="CF14"/>
  <c r="BX67"/>
  <c r="CF65"/>
  <c r="CA87"/>
  <c r="CI85"/>
  <c r="BY54"/>
  <c r="CG52"/>
  <c r="CE50"/>
  <c r="BW51"/>
  <c r="BX54"/>
  <c r="CF52"/>
  <c r="BZ38"/>
  <c r="CH36"/>
  <c r="CE59"/>
  <c r="BW61"/>
  <c r="BY35"/>
  <c r="CG32"/>
  <c r="BH10"/>
  <c r="BH91" s="1"/>
  <c r="BX8"/>
  <c r="BJ64"/>
  <c r="BZ62"/>
  <c r="BK19"/>
  <c r="CA17"/>
  <c r="BK77"/>
  <c r="CA74"/>
  <c r="BJ81"/>
  <c r="BZ78"/>
  <c r="BK67"/>
  <c r="CA65"/>
  <c r="BJ27"/>
  <c r="BZ20"/>
  <c r="BK10"/>
  <c r="CA8"/>
  <c r="CQ179"/>
  <c r="CQ181" s="1"/>
  <c r="CH181"/>
  <c r="CS68"/>
  <c r="CS70" s="1"/>
  <c r="CJ70"/>
  <c r="CR235"/>
  <c r="CR237" s="1"/>
  <c r="CI237"/>
  <c r="CQ142"/>
  <c r="CQ144" s="1"/>
  <c r="CH144"/>
  <c r="CS71"/>
  <c r="CS73" s="1"/>
  <c r="CJ73"/>
  <c r="CC275"/>
  <c r="CK274"/>
  <c r="CB275"/>
  <c r="CJ274"/>
  <c r="CC298"/>
  <c r="CK297"/>
  <c r="BV275"/>
  <c r="CD274"/>
  <c r="BX31"/>
  <c r="CF29"/>
  <c r="BX77"/>
  <c r="CF74"/>
  <c r="BY38"/>
  <c r="CG36"/>
  <c r="CE74"/>
  <c r="BW77"/>
  <c r="CE17"/>
  <c r="BW19"/>
  <c r="CC77"/>
  <c r="CK74"/>
  <c r="CB87"/>
  <c r="CJ85"/>
  <c r="BY31"/>
  <c r="CG29"/>
  <c r="BY77"/>
  <c r="CG74"/>
  <c r="CR238"/>
  <c r="CR240" s="1"/>
  <c r="CI240"/>
  <c r="CK166"/>
  <c r="CT164"/>
  <c r="CT166" s="1"/>
  <c r="CO168"/>
  <c r="CO170" s="1"/>
  <c r="CO187" s="1"/>
  <c r="CF170"/>
  <c r="CF187" s="1"/>
  <c r="CE276"/>
  <c r="BW296"/>
  <c r="BZ298"/>
  <c r="CH297"/>
  <c r="BY298"/>
  <c r="CG297"/>
  <c r="BX298"/>
  <c r="CF297"/>
  <c r="BZ227"/>
  <c r="CH226"/>
  <c r="BX35"/>
  <c r="CF32"/>
  <c r="CE52"/>
  <c r="BW54"/>
  <c r="BZ51"/>
  <c r="CH50"/>
  <c r="BJ13"/>
  <c r="BZ11"/>
  <c r="BJ70"/>
  <c r="BZ68"/>
  <c r="BK13"/>
  <c r="CA11"/>
  <c r="BK70"/>
  <c r="CA68"/>
  <c r="BK81"/>
  <c r="CA78"/>
  <c r="BK31"/>
  <c r="CA29"/>
  <c r="BJ16"/>
  <c r="BZ14"/>
  <c r="BJ73"/>
  <c r="BZ71"/>
  <c r="CS62"/>
  <c r="CS64" s="1"/>
  <c r="CJ64"/>
  <c r="CP235"/>
  <c r="CP237" s="1"/>
  <c r="CP242" s="1"/>
  <c r="CG237"/>
  <c r="CG242" s="1"/>
  <c r="CM235"/>
  <c r="CM237" s="1"/>
  <c r="CD237"/>
  <c r="CT179"/>
  <c r="CT181" s="1"/>
  <c r="CT187" s="1"/>
  <c r="CK181"/>
  <c r="CK187" s="1"/>
  <c r="CT256"/>
  <c r="CT258" s="1"/>
  <c r="CT264" s="1"/>
  <c r="CK258"/>
  <c r="BX296"/>
  <c r="CF276"/>
  <c r="BY227"/>
  <c r="CG226"/>
  <c r="BW227"/>
  <c r="CE226"/>
  <c r="CB189"/>
  <c r="CJ188"/>
  <c r="CC230"/>
  <c r="CC242" s="1"/>
  <c r="CK228"/>
  <c r="BY296"/>
  <c r="CG276"/>
  <c r="BX27"/>
  <c r="CF20"/>
  <c r="BX73"/>
  <c r="CF71"/>
  <c r="CE36"/>
  <c r="BW38"/>
  <c r="BY81"/>
  <c r="CG78"/>
  <c r="CE68"/>
  <c r="BW70"/>
  <c r="BX81"/>
  <c r="CF78"/>
  <c r="BZ45"/>
  <c r="CH42"/>
  <c r="CE71"/>
  <c r="BW73"/>
  <c r="CC58"/>
  <c r="CK55"/>
  <c r="BY27"/>
  <c r="CG20"/>
  <c r="BY73"/>
  <c r="CG71"/>
  <c r="CN235"/>
  <c r="CN237" s="1"/>
  <c r="CN242" s="1"/>
  <c r="CE237"/>
  <c r="CE242" s="1"/>
  <c r="CJ193"/>
  <c r="CS190"/>
  <c r="CS193" s="1"/>
  <c r="BZ41"/>
  <c r="CH39"/>
  <c r="CE82"/>
  <c r="BW84"/>
  <c r="CO108"/>
  <c r="CO109" s="1"/>
  <c r="CO137" s="1"/>
  <c r="CF109"/>
  <c r="CE39"/>
  <c r="BW41"/>
  <c r="BY84"/>
  <c r="CG82"/>
  <c r="CP164"/>
  <c r="CP166" s="1"/>
  <c r="CG166"/>
  <c r="CQ269"/>
  <c r="CQ271" s="1"/>
  <c r="CQ273" s="1"/>
  <c r="CH271"/>
  <c r="CH273" s="1"/>
  <c r="CP8"/>
  <c r="CP10" s="1"/>
  <c r="CG10"/>
  <c r="CQ139"/>
  <c r="CQ141" s="1"/>
  <c r="CH141"/>
  <c r="BZ275"/>
  <c r="CH274"/>
  <c r="CA296"/>
  <c r="CI276"/>
  <c r="BX275"/>
  <c r="CF274"/>
  <c r="BX19"/>
  <c r="CF17"/>
  <c r="BX70"/>
  <c r="CF68"/>
  <c r="BZ61"/>
  <c r="CH59"/>
  <c r="CE62"/>
  <c r="BW64"/>
  <c r="BX58"/>
  <c r="CF55"/>
  <c r="BZ54"/>
  <c r="CH52"/>
  <c r="CC87"/>
  <c r="CC91" s="1"/>
  <c r="CK85"/>
  <c r="CE78"/>
  <c r="BW81"/>
  <c r="BY51"/>
  <c r="CG50"/>
  <c r="BY87"/>
  <c r="CG85"/>
  <c r="CM242"/>
  <c r="CF137"/>
  <c r="CF264"/>
  <c r="AV299"/>
  <c r="BV187"/>
  <c r="CH242"/>
  <c r="CK225"/>
  <c r="CO264"/>
  <c r="CI187"/>
  <c r="CK264"/>
  <c r="CJ264"/>
  <c r="CH264"/>
  <c r="BJ19"/>
  <c r="BZ17"/>
  <c r="BJ77"/>
  <c r="BZ74"/>
  <c r="BK58"/>
  <c r="CA55"/>
  <c r="BK27"/>
  <c r="CA20"/>
  <c r="BG45"/>
  <c r="BG91" s="1"/>
  <c r="BW42"/>
  <c r="BJ67"/>
  <c r="BZ65"/>
  <c r="BX41"/>
  <c r="CF39"/>
  <c r="CC84"/>
  <c r="CK82"/>
  <c r="CS29"/>
  <c r="CS31" s="1"/>
  <c r="CJ31"/>
  <c r="AT91"/>
  <c r="AT299" s="1"/>
  <c r="CC299"/>
  <c r="BJ35"/>
  <c r="BZ32"/>
  <c r="BK35"/>
  <c r="CA32"/>
  <c r="BJ10"/>
  <c r="BZ8"/>
  <c r="BK16"/>
  <c r="CA14"/>
  <c r="BK73"/>
  <c r="CA71"/>
  <c r="BJ31"/>
  <c r="BZ29"/>
  <c r="BJ58"/>
  <c r="BZ55"/>
  <c r="CR228"/>
  <c r="CR230" s="1"/>
  <c r="CI230"/>
  <c r="CS164"/>
  <c r="CS166" s="1"/>
  <c r="CS187" s="1"/>
  <c r="CJ166"/>
  <c r="CJ187" s="1"/>
  <c r="CM168"/>
  <c r="CM170" s="1"/>
  <c r="CD170"/>
  <c r="CM256"/>
  <c r="CM258" s="1"/>
  <c r="CM264" s="1"/>
  <c r="CD258"/>
  <c r="BW275"/>
  <c r="CE274"/>
  <c r="CA227"/>
  <c r="CI226"/>
  <c r="CG188"/>
  <c r="BY189"/>
  <c r="BY225" s="1"/>
  <c r="BX189"/>
  <c r="CF188"/>
  <c r="BV227"/>
  <c r="CD226"/>
  <c r="BZ296"/>
  <c r="CH276"/>
  <c r="BX61"/>
  <c r="CF59"/>
  <c r="CA51"/>
  <c r="CI50"/>
  <c r="BW27"/>
  <c r="CE20"/>
  <c r="CA45"/>
  <c r="CI42"/>
  <c r="CE32"/>
  <c r="BW35"/>
  <c r="CE55"/>
  <c r="BW58"/>
  <c r="BY61"/>
  <c r="CG59"/>
  <c r="CB58"/>
  <c r="CJ55"/>
  <c r="CM218"/>
  <c r="CM219" s="1"/>
  <c r="CM225" s="1"/>
  <c r="CD219"/>
  <c r="CD225" s="1"/>
  <c r="CQ86"/>
  <c r="CQ87" s="1"/>
  <c r="CH87"/>
  <c r="CM179"/>
  <c r="CM181" s="1"/>
  <c r="CM187" s="1"/>
  <c r="CD181"/>
  <c r="BZ84"/>
  <c r="CH82"/>
  <c r="CA41"/>
  <c r="CI39"/>
  <c r="BX84"/>
  <c r="CF82"/>
  <c r="CB84"/>
  <c r="CJ82"/>
  <c r="CN256"/>
  <c r="CN258" s="1"/>
  <c r="CN264" s="1"/>
  <c r="CE258"/>
  <c r="CS65"/>
  <c r="CS67" s="1"/>
  <c r="CJ67"/>
  <c r="CS50"/>
  <c r="CS51" s="1"/>
  <c r="CJ51"/>
  <c r="CN269"/>
  <c r="CN271" s="1"/>
  <c r="CN273" s="1"/>
  <c r="CE271"/>
  <c r="CE273" s="1"/>
  <c r="CQ164"/>
  <c r="CQ166" s="1"/>
  <c r="CQ187" s="1"/>
  <c r="CH166"/>
  <c r="CH187" s="1"/>
  <c r="CS59"/>
  <c r="CS61" s="1"/>
  <c r="CJ61"/>
  <c r="CM173"/>
  <c r="CM176" s="1"/>
  <c r="CD176"/>
  <c r="CB237"/>
  <c r="CJ235"/>
  <c r="CB197"/>
  <c r="CB225" s="1"/>
  <c r="CJ195"/>
  <c r="CB227"/>
  <c r="CJ226"/>
  <c r="CA275"/>
  <c r="CI274"/>
  <c r="BX51"/>
  <c r="CF50"/>
  <c r="BX87"/>
  <c r="CF85"/>
  <c r="BY45"/>
  <c r="CG42"/>
  <c r="CE14"/>
  <c r="BW16"/>
  <c r="BX38"/>
  <c r="CF36"/>
  <c r="CA54"/>
  <c r="CI52"/>
  <c r="CE65"/>
  <c r="BW67"/>
  <c r="CB77"/>
  <c r="CJ74"/>
  <c r="BY19"/>
  <c r="CG17"/>
  <c r="BY70"/>
  <c r="CG68"/>
  <c r="BX225"/>
  <c r="CD242"/>
  <c r="CA242"/>
  <c r="CQ242"/>
  <c r="CE264"/>
  <c r="CD264"/>
  <c r="CI264"/>
  <c r="BM299"/>
  <c r="BG299"/>
  <c r="BI299"/>
  <c r="BF45"/>
  <c r="BV42"/>
  <c r="BL299"/>
  <c r="BH137"/>
  <c r="BJ91"/>
  <c r="BK91"/>
  <c r="AW299"/>
  <c r="AU91"/>
  <c r="AU299" s="1"/>
  <c r="AY296"/>
  <c r="H205"/>
  <c r="H204"/>
  <c r="H203"/>
  <c r="H202"/>
  <c r="H201"/>
  <c r="H200"/>
  <c r="H199"/>
  <c r="H198"/>
  <c r="H196"/>
  <c r="H195"/>
  <c r="H194"/>
  <c r="H192"/>
  <c r="H191"/>
  <c r="H190"/>
  <c r="H188"/>
  <c r="H185"/>
  <c r="H184"/>
  <c r="H183"/>
  <c r="H182"/>
  <c r="H180"/>
  <c r="H179"/>
  <c r="H178"/>
  <c r="H177"/>
  <c r="H175"/>
  <c r="H174"/>
  <c r="H173"/>
  <c r="H172"/>
  <c r="H171"/>
  <c r="H169"/>
  <c r="H168"/>
  <c r="H167"/>
  <c r="H165"/>
  <c r="H164"/>
  <c r="H163"/>
  <c r="H161"/>
  <c r="H160"/>
  <c r="H159"/>
  <c r="H157"/>
  <c r="H156"/>
  <c r="H155"/>
  <c r="H154"/>
  <c r="H153"/>
  <c r="H152"/>
  <c r="H151"/>
  <c r="H150"/>
  <c r="H149"/>
  <c r="H147"/>
  <c r="H146"/>
  <c r="H145"/>
  <c r="H143"/>
  <c r="H142"/>
  <c r="H140"/>
  <c r="H139"/>
  <c r="H138"/>
  <c r="H135"/>
  <c r="H134"/>
  <c r="H133"/>
  <c r="H132"/>
  <c r="H131"/>
  <c r="H130"/>
  <c r="H129"/>
  <c r="H128"/>
  <c r="H126"/>
  <c r="H125"/>
  <c r="H123"/>
  <c r="H122"/>
  <c r="H121"/>
  <c r="H120"/>
  <c r="H118"/>
  <c r="H117"/>
  <c r="H116"/>
  <c r="H114"/>
  <c r="H113"/>
  <c r="H111"/>
  <c r="H110"/>
  <c r="H108"/>
  <c r="H107"/>
  <c r="H105"/>
  <c r="H104"/>
  <c r="H102"/>
  <c r="H101"/>
  <c r="H99"/>
  <c r="H98"/>
  <c r="H97"/>
  <c r="H96"/>
  <c r="H214"/>
  <c r="H213"/>
  <c r="H212"/>
  <c r="H210"/>
  <c r="H209"/>
  <c r="H208"/>
  <c r="H297"/>
  <c r="H298" s="1"/>
  <c r="H290"/>
  <c r="H289"/>
  <c r="H288"/>
  <c r="H287"/>
  <c r="H286"/>
  <c r="H285"/>
  <c r="H284"/>
  <c r="H283"/>
  <c r="H282"/>
  <c r="H281"/>
  <c r="H280"/>
  <c r="H279"/>
  <c r="H278"/>
  <c r="H277"/>
  <c r="H276"/>
  <c r="H274"/>
  <c r="H275" s="1"/>
  <c r="H272"/>
  <c r="H270"/>
  <c r="H269"/>
  <c r="H268"/>
  <c r="H266"/>
  <c r="H265"/>
  <c r="H263"/>
  <c r="H261"/>
  <c r="H260"/>
  <c r="H259"/>
  <c r="H257"/>
  <c r="H256"/>
  <c r="H254"/>
  <c r="H253"/>
  <c r="H252"/>
  <c r="H251"/>
  <c r="H249"/>
  <c r="H248"/>
  <c r="H247"/>
  <c r="H246"/>
  <c r="H245"/>
  <c r="H244"/>
  <c r="H243"/>
  <c r="H241"/>
  <c r="H239"/>
  <c r="H238"/>
  <c r="H236"/>
  <c r="H235"/>
  <c r="H234"/>
  <c r="H233"/>
  <c r="H232"/>
  <c r="H231"/>
  <c r="H229"/>
  <c r="H228"/>
  <c r="H226"/>
  <c r="H224"/>
  <c r="H222"/>
  <c r="H221"/>
  <c r="H220"/>
  <c r="H218"/>
  <c r="H217"/>
  <c r="H94"/>
  <c r="H93"/>
  <c r="H92"/>
  <c r="H8"/>
  <c r="H10" s="1"/>
  <c r="E297"/>
  <c r="E298" s="1"/>
  <c r="E295"/>
  <c r="E291"/>
  <c r="E290"/>
  <c r="E289"/>
  <c r="E288"/>
  <c r="E287"/>
  <c r="E286"/>
  <c r="E285"/>
  <c r="E284"/>
  <c r="E283"/>
  <c r="E282"/>
  <c r="E281"/>
  <c r="E280"/>
  <c r="E279"/>
  <c r="E278"/>
  <c r="E277"/>
  <c r="E276"/>
  <c r="E274"/>
  <c r="E275" s="1"/>
  <c r="E272"/>
  <c r="E270"/>
  <c r="E269"/>
  <c r="E268"/>
  <c r="E266"/>
  <c r="E265"/>
  <c r="E263"/>
  <c r="E261"/>
  <c r="E260"/>
  <c r="E259"/>
  <c r="E257"/>
  <c r="E256"/>
  <c r="E254"/>
  <c r="E253"/>
  <c r="E252"/>
  <c r="E251"/>
  <c r="E249"/>
  <c r="E248"/>
  <c r="E247"/>
  <c r="E246"/>
  <c r="E245"/>
  <c r="E244"/>
  <c r="E243"/>
  <c r="E241"/>
  <c r="E239"/>
  <c r="E238"/>
  <c r="E236"/>
  <c r="E235"/>
  <c r="E234"/>
  <c r="E233"/>
  <c r="E232"/>
  <c r="E231"/>
  <c r="E229"/>
  <c r="E228"/>
  <c r="E226"/>
  <c r="E224"/>
  <c r="E222"/>
  <c r="E221"/>
  <c r="E220"/>
  <c r="E218"/>
  <c r="E217"/>
  <c r="E216"/>
  <c r="E214"/>
  <c r="E213"/>
  <c r="E212"/>
  <c r="E210"/>
  <c r="E209"/>
  <c r="E208"/>
  <c r="E206"/>
  <c r="E205"/>
  <c r="E204"/>
  <c r="E203"/>
  <c r="E202"/>
  <c r="E201"/>
  <c r="E200"/>
  <c r="E199"/>
  <c r="E198"/>
  <c r="E196"/>
  <c r="E195"/>
  <c r="E194"/>
  <c r="E192"/>
  <c r="E191"/>
  <c r="E190"/>
  <c r="E188"/>
  <c r="E185"/>
  <c r="E184"/>
  <c r="E183"/>
  <c r="E182"/>
  <c r="E180"/>
  <c r="E179"/>
  <c r="E178"/>
  <c r="E177"/>
  <c r="E175"/>
  <c r="E174"/>
  <c r="E173"/>
  <c r="E172"/>
  <c r="E171"/>
  <c r="E169"/>
  <c r="E168"/>
  <c r="E167"/>
  <c r="E165"/>
  <c r="E164"/>
  <c r="E163"/>
  <c r="E161"/>
  <c r="E160"/>
  <c r="E159"/>
  <c r="E157"/>
  <c r="E156"/>
  <c r="E155"/>
  <c r="E154"/>
  <c r="E153"/>
  <c r="E152"/>
  <c r="E151"/>
  <c r="E150"/>
  <c r="E149"/>
  <c r="E147"/>
  <c r="E146"/>
  <c r="E145"/>
  <c r="E143"/>
  <c r="E142"/>
  <c r="E140"/>
  <c r="E139"/>
  <c r="E138"/>
  <c r="E135"/>
  <c r="E134"/>
  <c r="E133"/>
  <c r="E132"/>
  <c r="E131"/>
  <c r="E130"/>
  <c r="E129"/>
  <c r="E128"/>
  <c r="E126"/>
  <c r="E125"/>
  <c r="E123"/>
  <c r="E122"/>
  <c r="E121"/>
  <c r="E120"/>
  <c r="E118"/>
  <c r="E117"/>
  <c r="E116"/>
  <c r="E114"/>
  <c r="E113"/>
  <c r="E111"/>
  <c r="E110"/>
  <c r="E108"/>
  <c r="E107"/>
  <c r="E105"/>
  <c r="E104"/>
  <c r="E102"/>
  <c r="E101"/>
  <c r="E99"/>
  <c r="E98"/>
  <c r="E97"/>
  <c r="E96"/>
  <c r="E94"/>
  <c r="E93"/>
  <c r="E92"/>
  <c r="E48"/>
  <c r="E51" s="1"/>
  <c r="E47"/>
  <c r="E46"/>
  <c r="E44"/>
  <c r="E43"/>
  <c r="E42"/>
  <c r="E40"/>
  <c r="E39"/>
  <c r="E37"/>
  <c r="E36"/>
  <c r="E28"/>
  <c r="E26"/>
  <c r="E25"/>
  <c r="E24"/>
  <c r="E23"/>
  <c r="E22"/>
  <c r="E21"/>
  <c r="E20"/>
  <c r="E18"/>
  <c r="E17"/>
  <c r="E15"/>
  <c r="E14"/>
  <c r="E12"/>
  <c r="E13" s="1"/>
  <c r="E9"/>
  <c r="M186"/>
  <c r="L186"/>
  <c r="J186"/>
  <c r="I186"/>
  <c r="G186"/>
  <c r="F186"/>
  <c r="D186"/>
  <c r="C186"/>
  <c r="M181"/>
  <c r="L181"/>
  <c r="J181"/>
  <c r="I181"/>
  <c r="G181"/>
  <c r="F181"/>
  <c r="D181"/>
  <c r="C181"/>
  <c r="M176"/>
  <c r="L176"/>
  <c r="J176"/>
  <c r="I176"/>
  <c r="G176"/>
  <c r="F176"/>
  <c r="D176"/>
  <c r="C176"/>
  <c r="M170"/>
  <c r="L170"/>
  <c r="J170"/>
  <c r="I170"/>
  <c r="G170"/>
  <c r="F170"/>
  <c r="D170"/>
  <c r="C170"/>
  <c r="M166"/>
  <c r="L166"/>
  <c r="J166"/>
  <c r="I166"/>
  <c r="G166"/>
  <c r="F166"/>
  <c r="D166"/>
  <c r="C166"/>
  <c r="M162"/>
  <c r="L162"/>
  <c r="J162"/>
  <c r="I162"/>
  <c r="G162"/>
  <c r="F162"/>
  <c r="D162"/>
  <c r="C162"/>
  <c r="M158"/>
  <c r="L158"/>
  <c r="J158"/>
  <c r="I158"/>
  <c r="G158"/>
  <c r="F158"/>
  <c r="D158"/>
  <c r="C158"/>
  <c r="C148"/>
  <c r="D148"/>
  <c r="F148"/>
  <c r="G148"/>
  <c r="I148"/>
  <c r="J148"/>
  <c r="L148"/>
  <c r="M148"/>
  <c r="C144"/>
  <c r="D144"/>
  <c r="F144"/>
  <c r="G144"/>
  <c r="I144"/>
  <c r="J144"/>
  <c r="L144"/>
  <c r="M144"/>
  <c r="C141"/>
  <c r="D141"/>
  <c r="F141"/>
  <c r="G141"/>
  <c r="I141"/>
  <c r="J141"/>
  <c r="L141"/>
  <c r="M141"/>
  <c r="C240"/>
  <c r="D240"/>
  <c r="F240"/>
  <c r="AZ242" s="1"/>
  <c r="AZ299" s="1"/>
  <c r="G240"/>
  <c r="BA242" s="1"/>
  <c r="BA299" s="1"/>
  <c r="I240"/>
  <c r="BB242" s="1"/>
  <c r="BB299" s="1"/>
  <c r="J240"/>
  <c r="BC242" s="1"/>
  <c r="BC299" s="1"/>
  <c r="L240"/>
  <c r="BD242" s="1"/>
  <c r="BD299" s="1"/>
  <c r="M240"/>
  <c r="BE242" s="1"/>
  <c r="BE299" s="1"/>
  <c r="C237"/>
  <c r="D237"/>
  <c r="F237"/>
  <c r="G237"/>
  <c r="I237"/>
  <c r="J237"/>
  <c r="L237"/>
  <c r="M237"/>
  <c r="C230"/>
  <c r="D230"/>
  <c r="F230"/>
  <c r="G230"/>
  <c r="I230"/>
  <c r="J230"/>
  <c r="L230"/>
  <c r="M230"/>
  <c r="F271"/>
  <c r="E8"/>
  <c r="L313"/>
  <c r="M298"/>
  <c r="L298"/>
  <c r="J298"/>
  <c r="I298"/>
  <c r="G298"/>
  <c r="F298"/>
  <c r="D298"/>
  <c r="C298"/>
  <c r="P297"/>
  <c r="P298" s="1"/>
  <c r="O297"/>
  <c r="O298" s="1"/>
  <c r="N297"/>
  <c r="N298" s="1"/>
  <c r="K297"/>
  <c r="K298" s="1"/>
  <c r="M296"/>
  <c r="L296"/>
  <c r="J296"/>
  <c r="I296"/>
  <c r="G296"/>
  <c r="F296"/>
  <c r="D296"/>
  <c r="C296"/>
  <c r="K291"/>
  <c r="K290"/>
  <c r="K289"/>
  <c r="K288"/>
  <c r="K287"/>
  <c r="K286"/>
  <c r="K285"/>
  <c r="K284"/>
  <c r="K283"/>
  <c r="K282"/>
  <c r="K281"/>
  <c r="K280"/>
  <c r="K279"/>
  <c r="K278"/>
  <c r="K277"/>
  <c r="K276"/>
  <c r="M275"/>
  <c r="L275"/>
  <c r="J275"/>
  <c r="I275"/>
  <c r="G275"/>
  <c r="F275"/>
  <c r="D275"/>
  <c r="C275"/>
  <c r="P274"/>
  <c r="P275" s="1"/>
  <c r="O274"/>
  <c r="K274"/>
  <c r="K275" s="1"/>
  <c r="P272"/>
  <c r="O272"/>
  <c r="K272"/>
  <c r="M271"/>
  <c r="M273" s="1"/>
  <c r="L271"/>
  <c r="L273" s="1"/>
  <c r="J271"/>
  <c r="I271"/>
  <c r="G271"/>
  <c r="D271"/>
  <c r="C271"/>
  <c r="P270"/>
  <c r="O270"/>
  <c r="K270"/>
  <c r="P269"/>
  <c r="O269"/>
  <c r="K269"/>
  <c r="P268"/>
  <c r="O268"/>
  <c r="K268"/>
  <c r="M267"/>
  <c r="L267"/>
  <c r="J267"/>
  <c r="I267"/>
  <c r="G267"/>
  <c r="F267"/>
  <c r="D267"/>
  <c r="C267"/>
  <c r="P266"/>
  <c r="O266"/>
  <c r="K266"/>
  <c r="P265"/>
  <c r="O265"/>
  <c r="K265"/>
  <c r="P263"/>
  <c r="O263"/>
  <c r="K263"/>
  <c r="M262"/>
  <c r="L262"/>
  <c r="J262"/>
  <c r="I262"/>
  <c r="G262"/>
  <c r="F262"/>
  <c r="D262"/>
  <c r="C262"/>
  <c r="P261"/>
  <c r="O261"/>
  <c r="K261"/>
  <c r="P260"/>
  <c r="O260"/>
  <c r="K260"/>
  <c r="P259"/>
  <c r="O259"/>
  <c r="K259"/>
  <c r="M258"/>
  <c r="L258"/>
  <c r="J258"/>
  <c r="I258"/>
  <c r="G258"/>
  <c r="F258"/>
  <c r="D258"/>
  <c r="C258"/>
  <c r="P257"/>
  <c r="O257"/>
  <c r="K257"/>
  <c r="P256"/>
  <c r="O256"/>
  <c r="K256"/>
  <c r="M255"/>
  <c r="L255"/>
  <c r="J255"/>
  <c r="I255"/>
  <c r="G255"/>
  <c r="F255"/>
  <c r="D255"/>
  <c r="C255"/>
  <c r="P254"/>
  <c r="O254"/>
  <c r="K254"/>
  <c r="P253"/>
  <c r="O253"/>
  <c r="K253"/>
  <c r="P252"/>
  <c r="O252"/>
  <c r="K252"/>
  <c r="P251"/>
  <c r="O251"/>
  <c r="K251"/>
  <c r="M250"/>
  <c r="L250"/>
  <c r="J250"/>
  <c r="I250"/>
  <c r="G250"/>
  <c r="F250"/>
  <c r="D250"/>
  <c r="C250"/>
  <c r="P249"/>
  <c r="O249"/>
  <c r="K249"/>
  <c r="P248"/>
  <c r="O248"/>
  <c r="K248"/>
  <c r="P247"/>
  <c r="O247"/>
  <c r="K247"/>
  <c r="P246"/>
  <c r="O246"/>
  <c r="K246"/>
  <c r="P245"/>
  <c r="O245"/>
  <c r="K245"/>
  <c r="P244"/>
  <c r="O244"/>
  <c r="K244"/>
  <c r="P243"/>
  <c r="O243"/>
  <c r="K243"/>
  <c r="P241"/>
  <c r="O241"/>
  <c r="K241"/>
  <c r="P239"/>
  <c r="O239"/>
  <c r="K239"/>
  <c r="P238"/>
  <c r="O238"/>
  <c r="K238"/>
  <c r="P236"/>
  <c r="O236"/>
  <c r="K236"/>
  <c r="P235"/>
  <c r="O235"/>
  <c r="K235"/>
  <c r="P234"/>
  <c r="O234"/>
  <c r="K234"/>
  <c r="P233"/>
  <c r="O233"/>
  <c r="K233"/>
  <c r="P232"/>
  <c r="O232"/>
  <c r="K232"/>
  <c r="P231"/>
  <c r="O231"/>
  <c r="K231"/>
  <c r="P229"/>
  <c r="O229"/>
  <c r="K229"/>
  <c r="P228"/>
  <c r="O228"/>
  <c r="K228"/>
  <c r="M227"/>
  <c r="L227"/>
  <c r="J227"/>
  <c r="I227"/>
  <c r="G227"/>
  <c r="F227"/>
  <c r="D227"/>
  <c r="C227"/>
  <c r="P226"/>
  <c r="P227" s="1"/>
  <c r="O226"/>
  <c r="K226"/>
  <c r="K227" s="1"/>
  <c r="P224"/>
  <c r="O224"/>
  <c r="K224"/>
  <c r="P222"/>
  <c r="O222"/>
  <c r="K222"/>
  <c r="P221"/>
  <c r="O221"/>
  <c r="K221"/>
  <c r="P220"/>
  <c r="O220"/>
  <c r="K220"/>
  <c r="P218"/>
  <c r="O218"/>
  <c r="K218"/>
  <c r="P217"/>
  <c r="O217"/>
  <c r="K217"/>
  <c r="P216"/>
  <c r="O216"/>
  <c r="K216"/>
  <c r="P214"/>
  <c r="O214"/>
  <c r="K214"/>
  <c r="P213"/>
  <c r="O213"/>
  <c r="K213"/>
  <c r="P212"/>
  <c r="O212"/>
  <c r="K212"/>
  <c r="P210"/>
  <c r="O210"/>
  <c r="K210"/>
  <c r="P209"/>
  <c r="O209"/>
  <c r="K209"/>
  <c r="P208"/>
  <c r="O208"/>
  <c r="K208"/>
  <c r="P206"/>
  <c r="O206"/>
  <c r="K206"/>
  <c r="P205"/>
  <c r="O205"/>
  <c r="K205"/>
  <c r="P204"/>
  <c r="O204"/>
  <c r="K204"/>
  <c r="P203"/>
  <c r="O203"/>
  <c r="K203"/>
  <c r="P202"/>
  <c r="O202"/>
  <c r="K202"/>
  <c r="P201"/>
  <c r="O201"/>
  <c r="K201"/>
  <c r="P200"/>
  <c r="O200"/>
  <c r="K200"/>
  <c r="P199"/>
  <c r="O199"/>
  <c r="K199"/>
  <c r="P198"/>
  <c r="O198"/>
  <c r="K198"/>
  <c r="P196"/>
  <c r="O196"/>
  <c r="K196"/>
  <c r="P195"/>
  <c r="O195"/>
  <c r="K195"/>
  <c r="P194"/>
  <c r="O194"/>
  <c r="K194"/>
  <c r="P192"/>
  <c r="O192"/>
  <c r="K192"/>
  <c r="P191"/>
  <c r="O191"/>
  <c r="K191"/>
  <c r="P190"/>
  <c r="O190"/>
  <c r="K190"/>
  <c r="P188"/>
  <c r="O188"/>
  <c r="K188"/>
  <c r="K189" s="1"/>
  <c r="P185"/>
  <c r="O185"/>
  <c r="K185"/>
  <c r="P184"/>
  <c r="O184"/>
  <c r="K184"/>
  <c r="P183"/>
  <c r="O183"/>
  <c r="K183"/>
  <c r="P182"/>
  <c r="O182"/>
  <c r="K182"/>
  <c r="P180"/>
  <c r="O180"/>
  <c r="K180"/>
  <c r="P179"/>
  <c r="O179"/>
  <c r="K179"/>
  <c r="P178"/>
  <c r="O178"/>
  <c r="K178"/>
  <c r="P177"/>
  <c r="O177"/>
  <c r="K177"/>
  <c r="P175"/>
  <c r="O175"/>
  <c r="K175"/>
  <c r="P174"/>
  <c r="O174"/>
  <c r="K174"/>
  <c r="P173"/>
  <c r="O173"/>
  <c r="K173"/>
  <c r="P172"/>
  <c r="O172"/>
  <c r="K172"/>
  <c r="P171"/>
  <c r="O171"/>
  <c r="K171"/>
  <c r="P169"/>
  <c r="O169"/>
  <c r="K169"/>
  <c r="P168"/>
  <c r="O168"/>
  <c r="K168"/>
  <c r="P167"/>
  <c r="O167"/>
  <c r="K167"/>
  <c r="P165"/>
  <c r="O165"/>
  <c r="K165"/>
  <c r="P164"/>
  <c r="O164"/>
  <c r="K164"/>
  <c r="P163"/>
  <c r="O163"/>
  <c r="K163"/>
  <c r="P161"/>
  <c r="O161"/>
  <c r="K161"/>
  <c r="P160"/>
  <c r="O160"/>
  <c r="K160"/>
  <c r="P159"/>
  <c r="O159"/>
  <c r="K159"/>
  <c r="P157"/>
  <c r="O157"/>
  <c r="K157"/>
  <c r="P156"/>
  <c r="O156"/>
  <c r="K156"/>
  <c r="P155"/>
  <c r="O155"/>
  <c r="K155"/>
  <c r="P154"/>
  <c r="O154"/>
  <c r="K154"/>
  <c r="P153"/>
  <c r="O153"/>
  <c r="K153"/>
  <c r="P152"/>
  <c r="O152"/>
  <c r="K152"/>
  <c r="P151"/>
  <c r="O151"/>
  <c r="K151"/>
  <c r="P150"/>
  <c r="O150"/>
  <c r="K150"/>
  <c r="P149"/>
  <c r="O149"/>
  <c r="K149"/>
  <c r="P147"/>
  <c r="O147"/>
  <c r="K147"/>
  <c r="P146"/>
  <c r="O146"/>
  <c r="K146"/>
  <c r="P145"/>
  <c r="O145"/>
  <c r="K145"/>
  <c r="P143"/>
  <c r="O143"/>
  <c r="K143"/>
  <c r="P142"/>
  <c r="O142"/>
  <c r="K142"/>
  <c r="P140"/>
  <c r="O140"/>
  <c r="K140"/>
  <c r="P139"/>
  <c r="O139"/>
  <c r="K139"/>
  <c r="P138"/>
  <c r="O138"/>
  <c r="K138"/>
  <c r="M136"/>
  <c r="L136"/>
  <c r="J136"/>
  <c r="I136"/>
  <c r="G136"/>
  <c r="F136"/>
  <c r="D136"/>
  <c r="C136"/>
  <c r="P135"/>
  <c r="O135"/>
  <c r="K135"/>
  <c r="P134"/>
  <c r="O134"/>
  <c r="K134"/>
  <c r="P133"/>
  <c r="O133"/>
  <c r="K133"/>
  <c r="P132"/>
  <c r="O132"/>
  <c r="K132"/>
  <c r="P131"/>
  <c r="O131"/>
  <c r="K131"/>
  <c r="P130"/>
  <c r="O130"/>
  <c r="K130"/>
  <c r="P129"/>
  <c r="O129"/>
  <c r="K129"/>
  <c r="P128"/>
  <c r="O128"/>
  <c r="K128"/>
  <c r="P126"/>
  <c r="O126"/>
  <c r="K126"/>
  <c r="P125"/>
  <c r="O125"/>
  <c r="K125"/>
  <c r="P123"/>
  <c r="O123"/>
  <c r="K123"/>
  <c r="P122"/>
  <c r="O122"/>
  <c r="K122"/>
  <c r="P121"/>
  <c r="O121"/>
  <c r="K121"/>
  <c r="P120"/>
  <c r="O120"/>
  <c r="K120"/>
  <c r="P118"/>
  <c r="O118"/>
  <c r="K118"/>
  <c r="P117"/>
  <c r="O117"/>
  <c r="K117"/>
  <c r="P116"/>
  <c r="O116"/>
  <c r="K116"/>
  <c r="P114"/>
  <c r="O114"/>
  <c r="K114"/>
  <c r="P113"/>
  <c r="O113"/>
  <c r="K113"/>
  <c r="P111"/>
  <c r="O111"/>
  <c r="K111"/>
  <c r="P110"/>
  <c r="O110"/>
  <c r="K110"/>
  <c r="P108"/>
  <c r="O108"/>
  <c r="K108"/>
  <c r="P107"/>
  <c r="O107"/>
  <c r="K107"/>
  <c r="P105"/>
  <c r="O105"/>
  <c r="K105"/>
  <c r="P104"/>
  <c r="O104"/>
  <c r="K104"/>
  <c r="P102"/>
  <c r="O102"/>
  <c r="K102"/>
  <c r="P101"/>
  <c r="O101"/>
  <c r="K101"/>
  <c r="P99"/>
  <c r="O99"/>
  <c r="K99"/>
  <c r="P98"/>
  <c r="O98"/>
  <c r="K98"/>
  <c r="P97"/>
  <c r="O97"/>
  <c r="K97"/>
  <c r="P96"/>
  <c r="O96"/>
  <c r="K96"/>
  <c r="P94"/>
  <c r="O94"/>
  <c r="K94"/>
  <c r="P93"/>
  <c r="O93"/>
  <c r="K93"/>
  <c r="P92"/>
  <c r="O92"/>
  <c r="K92"/>
  <c r="P90"/>
  <c r="O90"/>
  <c r="P89"/>
  <c r="O89"/>
  <c r="P88"/>
  <c r="O88"/>
  <c r="P86"/>
  <c r="O86"/>
  <c r="P85"/>
  <c r="O85"/>
  <c r="P83"/>
  <c r="O83"/>
  <c r="P82"/>
  <c r="O82"/>
  <c r="P80"/>
  <c r="O80"/>
  <c r="P79"/>
  <c r="O79"/>
  <c r="P78"/>
  <c r="O78"/>
  <c r="P76"/>
  <c r="O76"/>
  <c r="P75"/>
  <c r="O75"/>
  <c r="P74"/>
  <c r="O74"/>
  <c r="P72"/>
  <c r="O72"/>
  <c r="P71"/>
  <c r="O71"/>
  <c r="P69"/>
  <c r="O69"/>
  <c r="P68"/>
  <c r="O68"/>
  <c r="P66"/>
  <c r="O66"/>
  <c r="P65"/>
  <c r="O65"/>
  <c r="P63"/>
  <c r="O63"/>
  <c r="P62"/>
  <c r="O62"/>
  <c r="P60"/>
  <c r="O60"/>
  <c r="P59"/>
  <c r="O59"/>
  <c r="P57"/>
  <c r="O57"/>
  <c r="P56"/>
  <c r="O56"/>
  <c r="P55"/>
  <c r="O55"/>
  <c r="P53"/>
  <c r="O53"/>
  <c r="P52"/>
  <c r="O52"/>
  <c r="P50"/>
  <c r="O50"/>
  <c r="P49"/>
  <c r="O49"/>
  <c r="P48"/>
  <c r="O48"/>
  <c r="P47"/>
  <c r="O47"/>
  <c r="P46"/>
  <c r="O46"/>
  <c r="P44"/>
  <c r="O44"/>
  <c r="P43"/>
  <c r="O43"/>
  <c r="P42"/>
  <c r="O42"/>
  <c r="P40"/>
  <c r="O40"/>
  <c r="P39"/>
  <c r="O39"/>
  <c r="P37"/>
  <c r="O37"/>
  <c r="N37"/>
  <c r="P36"/>
  <c r="O36"/>
  <c r="N36"/>
  <c r="P34"/>
  <c r="O34"/>
  <c r="N34"/>
  <c r="P33"/>
  <c r="O33"/>
  <c r="N33"/>
  <c r="P32"/>
  <c r="O32"/>
  <c r="N32"/>
  <c r="P30"/>
  <c r="O30"/>
  <c r="N30"/>
  <c r="P29"/>
  <c r="O29"/>
  <c r="N29"/>
  <c r="P28"/>
  <c r="O28"/>
  <c r="N28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8"/>
  <c r="O18"/>
  <c r="N18"/>
  <c r="P17"/>
  <c r="O17"/>
  <c r="N17"/>
  <c r="P15"/>
  <c r="O15"/>
  <c r="N15"/>
  <c r="P14"/>
  <c r="O14"/>
  <c r="N14"/>
  <c r="P12"/>
  <c r="O12"/>
  <c r="N12"/>
  <c r="P11"/>
  <c r="O11"/>
  <c r="N11"/>
  <c r="P9"/>
  <c r="O9"/>
  <c r="N9"/>
  <c r="P8"/>
  <c r="O8"/>
  <c r="N8"/>
  <c r="K8"/>
  <c r="K10" s="1"/>
  <c r="CN14" l="1"/>
  <c r="CN16" s="1"/>
  <c r="CE16"/>
  <c r="CN55"/>
  <c r="CN58" s="1"/>
  <c r="CE58"/>
  <c r="CO39"/>
  <c r="CO41" s="1"/>
  <c r="CF41"/>
  <c r="CE42"/>
  <c r="BW45"/>
  <c r="CA58"/>
  <c r="CI55"/>
  <c r="BZ19"/>
  <c r="CH17"/>
  <c r="CN78"/>
  <c r="CN81" s="1"/>
  <c r="CE81"/>
  <c r="CN62"/>
  <c r="CN64" s="1"/>
  <c r="CE64"/>
  <c r="CN39"/>
  <c r="CN41" s="1"/>
  <c r="CE41"/>
  <c r="CN82"/>
  <c r="CN84" s="1"/>
  <c r="CE84"/>
  <c r="CN68"/>
  <c r="CN70" s="1"/>
  <c r="CE70"/>
  <c r="CN36"/>
  <c r="CN38" s="1"/>
  <c r="CE38"/>
  <c r="CN74"/>
  <c r="CN77" s="1"/>
  <c r="CE77"/>
  <c r="CN59"/>
  <c r="CN61" s="1"/>
  <c r="CE61"/>
  <c r="CM278"/>
  <c r="CM296" s="1"/>
  <c r="CD296"/>
  <c r="BY91"/>
  <c r="CR242"/>
  <c r="CP68"/>
  <c r="CP70" s="1"/>
  <c r="CG70"/>
  <c r="CS74"/>
  <c r="CS77" s="1"/>
  <c r="CJ77"/>
  <c r="CR52"/>
  <c r="CR54" s="1"/>
  <c r="CI54"/>
  <c r="CO85"/>
  <c r="CO87" s="1"/>
  <c r="CF87"/>
  <c r="CR274"/>
  <c r="CR275" s="1"/>
  <c r="CI275"/>
  <c r="CJ197"/>
  <c r="CS195"/>
  <c r="CS197" s="1"/>
  <c r="CO82"/>
  <c r="CO84" s="1"/>
  <c r="CF84"/>
  <c r="CQ82"/>
  <c r="CQ84" s="1"/>
  <c r="CH84"/>
  <c r="CS55"/>
  <c r="CS58" s="1"/>
  <c r="CJ58"/>
  <c r="CR42"/>
  <c r="CR45" s="1"/>
  <c r="CI45"/>
  <c r="CR50"/>
  <c r="CR51" s="1"/>
  <c r="CI51"/>
  <c r="CQ276"/>
  <c r="CQ296" s="1"/>
  <c r="CH296"/>
  <c r="CF189"/>
  <c r="CF225" s="1"/>
  <c r="CO188"/>
  <c r="CO189" s="1"/>
  <c r="CR226"/>
  <c r="CR227" s="1"/>
  <c r="CI227"/>
  <c r="BZ58"/>
  <c r="CH55"/>
  <c r="CA73"/>
  <c r="CI71"/>
  <c r="BZ10"/>
  <c r="CH8"/>
  <c r="BZ35"/>
  <c r="CH32"/>
  <c r="CP85"/>
  <c r="CP87" s="1"/>
  <c r="CG87"/>
  <c r="CQ52"/>
  <c r="CQ54" s="1"/>
  <c r="CH54"/>
  <c r="CO68"/>
  <c r="CO70" s="1"/>
  <c r="CF70"/>
  <c r="CO274"/>
  <c r="CO275" s="1"/>
  <c r="CF275"/>
  <c r="CQ274"/>
  <c r="CQ275" s="1"/>
  <c r="CH275"/>
  <c r="CP71"/>
  <c r="CP73" s="1"/>
  <c r="CG73"/>
  <c r="CT55"/>
  <c r="CT58" s="1"/>
  <c r="CK58"/>
  <c r="CQ42"/>
  <c r="CQ45" s="1"/>
  <c r="CH45"/>
  <c r="CO20"/>
  <c r="CO27" s="1"/>
  <c r="CF27"/>
  <c r="CT228"/>
  <c r="CT230" s="1"/>
  <c r="CT242" s="1"/>
  <c r="CK230"/>
  <c r="CK242" s="1"/>
  <c r="CN226"/>
  <c r="CN227" s="1"/>
  <c r="CE227"/>
  <c r="CO276"/>
  <c r="CO296" s="1"/>
  <c r="CF296"/>
  <c r="BZ73"/>
  <c r="CH71"/>
  <c r="CA31"/>
  <c r="CI29"/>
  <c r="CA70"/>
  <c r="CI68"/>
  <c r="BZ70"/>
  <c r="CH68"/>
  <c r="CQ50"/>
  <c r="CQ51" s="1"/>
  <c r="CH51"/>
  <c r="CO32"/>
  <c r="CO35" s="1"/>
  <c r="CF35"/>
  <c r="CO297"/>
  <c r="CO298" s="1"/>
  <c r="CF298"/>
  <c r="CQ297"/>
  <c r="CQ298" s="1"/>
  <c r="CH298"/>
  <c r="CP29"/>
  <c r="CP31" s="1"/>
  <c r="CG31"/>
  <c r="CT74"/>
  <c r="CT77" s="1"/>
  <c r="CK77"/>
  <c r="CO74"/>
  <c r="CO77" s="1"/>
  <c r="CF77"/>
  <c r="CM274"/>
  <c r="CM275" s="1"/>
  <c r="CD275"/>
  <c r="CS274"/>
  <c r="CS275" s="1"/>
  <c r="CJ275"/>
  <c r="BZ27"/>
  <c r="CH20"/>
  <c r="BZ81"/>
  <c r="BZ91" s="1"/>
  <c r="BZ299" s="1"/>
  <c r="CH78"/>
  <c r="CA19"/>
  <c r="CI17"/>
  <c r="BX10"/>
  <c r="BX91" s="1"/>
  <c r="BX299" s="1"/>
  <c r="CF8"/>
  <c r="CO52"/>
  <c r="CO54" s="1"/>
  <c r="CF54"/>
  <c r="CP52"/>
  <c r="CP54" s="1"/>
  <c r="CG54"/>
  <c r="CO65"/>
  <c r="CO67" s="1"/>
  <c r="CF67"/>
  <c r="CR297"/>
  <c r="CR298" s="1"/>
  <c r="CI298"/>
  <c r="CT226"/>
  <c r="CT227" s="1"/>
  <c r="CK227"/>
  <c r="CP62"/>
  <c r="CP64" s="1"/>
  <c r="CG64"/>
  <c r="CO42"/>
  <c r="CO45" s="1"/>
  <c r="CF45"/>
  <c r="CP55"/>
  <c r="CP58" s="1"/>
  <c r="CG58"/>
  <c r="CO62"/>
  <c r="CO64" s="1"/>
  <c r="CF64"/>
  <c r="CS297"/>
  <c r="CS298" s="1"/>
  <c r="CJ298"/>
  <c r="CO226"/>
  <c r="CO227" s="1"/>
  <c r="CF227"/>
  <c r="CA64"/>
  <c r="CI62"/>
  <c r="CR82"/>
  <c r="CR84" s="1"/>
  <c r="CI84"/>
  <c r="CP14"/>
  <c r="CP16" s="1"/>
  <c r="CG16"/>
  <c r="CR36"/>
  <c r="CR38" s="1"/>
  <c r="CI38"/>
  <c r="CI242"/>
  <c r="CO225"/>
  <c r="CD42"/>
  <c r="BV45"/>
  <c r="BV91" s="1"/>
  <c r="BV299" s="1"/>
  <c r="CN65"/>
  <c r="CN67" s="1"/>
  <c r="CE67"/>
  <c r="CN32"/>
  <c r="CN35" s="1"/>
  <c r="CE35"/>
  <c r="CG189"/>
  <c r="CG225" s="1"/>
  <c r="CP188"/>
  <c r="CP189" s="1"/>
  <c r="CP225" s="1"/>
  <c r="CT82"/>
  <c r="CT84" s="1"/>
  <c r="CK84"/>
  <c r="BZ67"/>
  <c r="CH65"/>
  <c r="CA27"/>
  <c r="CI20"/>
  <c r="BZ77"/>
  <c r="CH74"/>
  <c r="CN71"/>
  <c r="CN73" s="1"/>
  <c r="CE73"/>
  <c r="CN52"/>
  <c r="CN54" s="1"/>
  <c r="CE54"/>
  <c r="CN276"/>
  <c r="CN296" s="1"/>
  <c r="CE296"/>
  <c r="CN17"/>
  <c r="CN19" s="1"/>
  <c r="CE19"/>
  <c r="CN50"/>
  <c r="CN51" s="1"/>
  <c r="CE51"/>
  <c r="CN29"/>
  <c r="CN31" s="1"/>
  <c r="CE31"/>
  <c r="CN11"/>
  <c r="CN13" s="1"/>
  <c r="CE13"/>
  <c r="CN85"/>
  <c r="CN87" s="1"/>
  <c r="CE87"/>
  <c r="CB91"/>
  <c r="CB299" s="1"/>
  <c r="CB242"/>
  <c r="CP187"/>
  <c r="CP17"/>
  <c r="CP19" s="1"/>
  <c r="CG19"/>
  <c r="CO36"/>
  <c r="CO38" s="1"/>
  <c r="CF38"/>
  <c r="CP42"/>
  <c r="CP45" s="1"/>
  <c r="CG45"/>
  <c r="CO50"/>
  <c r="CO51" s="1"/>
  <c r="CF51"/>
  <c r="CS226"/>
  <c r="CS227" s="1"/>
  <c r="CJ227"/>
  <c r="CS235"/>
  <c r="CS237" s="1"/>
  <c r="CJ237"/>
  <c r="CS82"/>
  <c r="CS84" s="1"/>
  <c r="CJ84"/>
  <c r="CR39"/>
  <c r="CR41" s="1"/>
  <c r="CI41"/>
  <c r="CP59"/>
  <c r="CP61" s="1"/>
  <c r="CG61"/>
  <c r="CN20"/>
  <c r="CN27" s="1"/>
  <c r="CE27"/>
  <c r="CO59"/>
  <c r="CO61" s="1"/>
  <c r="CF61"/>
  <c r="CM226"/>
  <c r="CM227" s="1"/>
  <c r="CD227"/>
  <c r="CN274"/>
  <c r="CN275" s="1"/>
  <c r="CE275"/>
  <c r="BZ31"/>
  <c r="CH29"/>
  <c r="CA16"/>
  <c r="CI14"/>
  <c r="CA35"/>
  <c r="CI32"/>
  <c r="CP50"/>
  <c r="CP51" s="1"/>
  <c r="CG51"/>
  <c r="CT85"/>
  <c r="CT87" s="1"/>
  <c r="CT91" s="1"/>
  <c r="CK87"/>
  <c r="CO55"/>
  <c r="CO58" s="1"/>
  <c r="CF58"/>
  <c r="CQ59"/>
  <c r="CQ61" s="1"/>
  <c r="CH61"/>
  <c r="CO17"/>
  <c r="CO19" s="1"/>
  <c r="CF19"/>
  <c r="CR276"/>
  <c r="CR296" s="1"/>
  <c r="CI296"/>
  <c r="CP82"/>
  <c r="CP84" s="1"/>
  <c r="CG84"/>
  <c r="CQ39"/>
  <c r="CQ41" s="1"/>
  <c r="CH41"/>
  <c r="CP20"/>
  <c r="CP27" s="1"/>
  <c r="CG27"/>
  <c r="CO78"/>
  <c r="CO81" s="1"/>
  <c r="CF81"/>
  <c r="CP78"/>
  <c r="CP81" s="1"/>
  <c r="CG81"/>
  <c r="CO71"/>
  <c r="CO73" s="1"/>
  <c r="CF73"/>
  <c r="CP276"/>
  <c r="CP296" s="1"/>
  <c r="CG296"/>
  <c r="CJ189"/>
  <c r="CS188"/>
  <c r="CS189" s="1"/>
  <c r="CP226"/>
  <c r="CP227" s="1"/>
  <c r="CG227"/>
  <c r="BZ16"/>
  <c r="CH14"/>
  <c r="CA81"/>
  <c r="CA91" s="1"/>
  <c r="CA299" s="1"/>
  <c r="CI78"/>
  <c r="CA13"/>
  <c r="CI11"/>
  <c r="BZ13"/>
  <c r="CH11"/>
  <c r="CQ226"/>
  <c r="CQ227" s="1"/>
  <c r="CH227"/>
  <c r="CP297"/>
  <c r="CP298" s="1"/>
  <c r="CG298"/>
  <c r="CP74"/>
  <c r="CP77" s="1"/>
  <c r="CG77"/>
  <c r="CS85"/>
  <c r="CS87" s="1"/>
  <c r="CS91" s="1"/>
  <c r="CJ87"/>
  <c r="CJ91" s="1"/>
  <c r="CP36"/>
  <c r="CP38" s="1"/>
  <c r="CG38"/>
  <c r="CO29"/>
  <c r="CO31" s="1"/>
  <c r="CF31"/>
  <c r="CT297"/>
  <c r="CT298" s="1"/>
  <c r="CK298"/>
  <c r="CT274"/>
  <c r="CT275" s="1"/>
  <c r="CK275"/>
  <c r="CA10"/>
  <c r="CI8"/>
  <c r="CA67"/>
  <c r="CI65"/>
  <c r="CA77"/>
  <c r="CI74"/>
  <c r="BZ64"/>
  <c r="CH62"/>
  <c r="CP32"/>
  <c r="CP35" s="1"/>
  <c r="CG35"/>
  <c r="CQ36"/>
  <c r="CQ38" s="1"/>
  <c r="CH38"/>
  <c r="CR85"/>
  <c r="CR87" s="1"/>
  <c r="CI87"/>
  <c r="CO14"/>
  <c r="CO16" s="1"/>
  <c r="CF16"/>
  <c r="CT269"/>
  <c r="CT271" s="1"/>
  <c r="CT273" s="1"/>
  <c r="CK271"/>
  <c r="CK273" s="1"/>
  <c r="CS238"/>
  <c r="CS240" s="1"/>
  <c r="CS242" s="1"/>
  <c r="CJ240"/>
  <c r="CJ242" s="1"/>
  <c r="CP11"/>
  <c r="CP13" s="1"/>
  <c r="CG13"/>
  <c r="CR59"/>
  <c r="CR61" s="1"/>
  <c r="CI61"/>
  <c r="CO11"/>
  <c r="CO13" s="1"/>
  <c r="CF13"/>
  <c r="CP274"/>
  <c r="CP275" s="1"/>
  <c r="CG275"/>
  <c r="CP39"/>
  <c r="CP41" s="1"/>
  <c r="CG41"/>
  <c r="CP65"/>
  <c r="CP67" s="1"/>
  <c r="CG67"/>
  <c r="CD187"/>
  <c r="BY299"/>
  <c r="CG187"/>
  <c r="BW91"/>
  <c r="BW299" s="1"/>
  <c r="BK299"/>
  <c r="BF91"/>
  <c r="BH299"/>
  <c r="BJ299"/>
  <c r="AX242"/>
  <c r="AX299" s="1"/>
  <c r="AY299"/>
  <c r="J273"/>
  <c r="I273"/>
  <c r="F273"/>
  <c r="G273"/>
  <c r="E227"/>
  <c r="H227"/>
  <c r="H189"/>
  <c r="E189"/>
  <c r="P170"/>
  <c r="N38"/>
  <c r="E10"/>
  <c r="E16"/>
  <c r="E38"/>
  <c r="E19"/>
  <c r="E27"/>
  <c r="E45"/>
  <c r="K207"/>
  <c r="E41"/>
  <c r="N10"/>
  <c r="N16"/>
  <c r="N27"/>
  <c r="N31"/>
  <c r="N13"/>
  <c r="N19"/>
  <c r="N35"/>
  <c r="Q89"/>
  <c r="P13"/>
  <c r="Q86"/>
  <c r="Q82"/>
  <c r="Q85"/>
  <c r="P10"/>
  <c r="Q90"/>
  <c r="Q92"/>
  <c r="Q93"/>
  <c r="Q94"/>
  <c r="Q96"/>
  <c r="Q97"/>
  <c r="Q98"/>
  <c r="Q99"/>
  <c r="Q101"/>
  <c r="Q102"/>
  <c r="Q104"/>
  <c r="Q105"/>
  <c r="Q107"/>
  <c r="Q108"/>
  <c r="Q110"/>
  <c r="Q111"/>
  <c r="Q113"/>
  <c r="Q114"/>
  <c r="Q116"/>
  <c r="Q117"/>
  <c r="Q118"/>
  <c r="Q120"/>
  <c r="Q121"/>
  <c r="Q122"/>
  <c r="Q123"/>
  <c r="Q125"/>
  <c r="Q126"/>
  <c r="Q128"/>
  <c r="Q129"/>
  <c r="Q130"/>
  <c r="Q131"/>
  <c r="Q132"/>
  <c r="Q133"/>
  <c r="Q134"/>
  <c r="Q135"/>
  <c r="Q138"/>
  <c r="Q139"/>
  <c r="Q140"/>
  <c r="Q142"/>
  <c r="Q143"/>
  <c r="Q145"/>
  <c r="Q146"/>
  <c r="Q147"/>
  <c r="Q149"/>
  <c r="Q150"/>
  <c r="Q151"/>
  <c r="Q152"/>
  <c r="Q153"/>
  <c r="Q154"/>
  <c r="Q155"/>
  <c r="Q156"/>
  <c r="Q157"/>
  <c r="Q159"/>
  <c r="Q160"/>
  <c r="Q161"/>
  <c r="Q163"/>
  <c r="Q164"/>
  <c r="Q165"/>
  <c r="Q167"/>
  <c r="Q168"/>
  <c r="Q169"/>
  <c r="Q171"/>
  <c r="Q172"/>
  <c r="Q173"/>
  <c r="Q174"/>
  <c r="Q175"/>
  <c r="Q177"/>
  <c r="Q178"/>
  <c r="Q179"/>
  <c r="Q180"/>
  <c r="Q182"/>
  <c r="Q183"/>
  <c r="Q184"/>
  <c r="Q185"/>
  <c r="Q190"/>
  <c r="Q191"/>
  <c r="Q192"/>
  <c r="Q194"/>
  <c r="Q195"/>
  <c r="Q196"/>
  <c r="Q198"/>
  <c r="Q199"/>
  <c r="Q200"/>
  <c r="Q201"/>
  <c r="Q202"/>
  <c r="Q203"/>
  <c r="Q204"/>
  <c r="Q205"/>
  <c r="Q206"/>
  <c r="Q208"/>
  <c r="Q209"/>
  <c r="Q210"/>
  <c r="Q212"/>
  <c r="Q213"/>
  <c r="Q214"/>
  <c r="Q216"/>
  <c r="Q217"/>
  <c r="Q218"/>
  <c r="Q220"/>
  <c r="Q228"/>
  <c r="Q229"/>
  <c r="Q231"/>
  <c r="Q232"/>
  <c r="Q233"/>
  <c r="Q234"/>
  <c r="Q235"/>
  <c r="Q236"/>
  <c r="Q238"/>
  <c r="Q239"/>
  <c r="Q241"/>
  <c r="Q243"/>
  <c r="Q244"/>
  <c r="Q245"/>
  <c r="Q246"/>
  <c r="Q247"/>
  <c r="Q248"/>
  <c r="Q249"/>
  <c r="Q251"/>
  <c r="Q252"/>
  <c r="Q253"/>
  <c r="Q254"/>
  <c r="Q256"/>
  <c r="Q257"/>
  <c r="Q259"/>
  <c r="Q260"/>
  <c r="Q261"/>
  <c r="Q263"/>
  <c r="Q265"/>
  <c r="Q266"/>
  <c r="Q268"/>
  <c r="Q269"/>
  <c r="Q270"/>
  <c r="O10"/>
  <c r="Q221"/>
  <c r="Q222"/>
  <c r="Q224"/>
  <c r="H91"/>
  <c r="O13"/>
  <c r="Q88"/>
  <c r="O189"/>
  <c r="Q188"/>
  <c r="Q189" s="1"/>
  <c r="O227"/>
  <c r="Q226"/>
  <c r="Q227" s="1"/>
  <c r="O275"/>
  <c r="Q274"/>
  <c r="Q275" s="1"/>
  <c r="Q83"/>
  <c r="Q272"/>
  <c r="Q276"/>
  <c r="Q277"/>
  <c r="Q278"/>
  <c r="Q279"/>
  <c r="Q280"/>
  <c r="Q281"/>
  <c r="Q282"/>
  <c r="Q283"/>
  <c r="Q284"/>
  <c r="Q285"/>
  <c r="Q286"/>
  <c r="Q287"/>
  <c r="Q288"/>
  <c r="Q289"/>
  <c r="Q290"/>
  <c r="Q291"/>
  <c r="C273"/>
  <c r="D273"/>
  <c r="H197"/>
  <c r="H207"/>
  <c r="E166"/>
  <c r="H95"/>
  <c r="E240"/>
  <c r="H158"/>
  <c r="E119"/>
  <c r="E211"/>
  <c r="E258"/>
  <c r="E215"/>
  <c r="E230"/>
  <c r="H162"/>
  <c r="H119"/>
  <c r="E181"/>
  <c r="K115"/>
  <c r="P100"/>
  <c r="E144"/>
  <c r="E237"/>
  <c r="H250"/>
  <c r="H267"/>
  <c r="H296"/>
  <c r="E106"/>
  <c r="K162"/>
  <c r="K197"/>
  <c r="K262"/>
  <c r="H170"/>
  <c r="K240"/>
  <c r="E141"/>
  <c r="E158"/>
  <c r="E186"/>
  <c r="E207"/>
  <c r="E250"/>
  <c r="E267"/>
  <c r="K170"/>
  <c r="K186"/>
  <c r="K237"/>
  <c r="K258"/>
  <c r="E148"/>
  <c r="K215"/>
  <c r="E162"/>
  <c r="P158"/>
  <c r="H176"/>
  <c r="K211"/>
  <c r="H166"/>
  <c r="K176"/>
  <c r="K166"/>
  <c r="H193"/>
  <c r="K230"/>
  <c r="K112"/>
  <c r="K181"/>
  <c r="K193"/>
  <c r="H223"/>
  <c r="E296"/>
  <c r="H186"/>
  <c r="H219"/>
  <c r="K158"/>
  <c r="H141"/>
  <c r="H144"/>
  <c r="H148"/>
  <c r="H181"/>
  <c r="E170"/>
  <c r="E176"/>
  <c r="Q57"/>
  <c r="K141"/>
  <c r="K144"/>
  <c r="K148"/>
  <c r="K100"/>
  <c r="K109"/>
  <c r="E193"/>
  <c r="E197"/>
  <c r="H211"/>
  <c r="H215"/>
  <c r="K219"/>
  <c r="K223"/>
  <c r="H230"/>
  <c r="H237"/>
  <c r="H240"/>
  <c r="Q75"/>
  <c r="E219"/>
  <c r="E223"/>
  <c r="P197"/>
  <c r="K119"/>
  <c r="K136"/>
  <c r="H103"/>
  <c r="P106"/>
  <c r="K91"/>
  <c r="K127"/>
  <c r="Q37"/>
  <c r="Q53"/>
  <c r="E115"/>
  <c r="O181"/>
  <c r="O148"/>
  <c r="O240"/>
  <c r="O144"/>
  <c r="Q36"/>
  <c r="P35"/>
  <c r="P77"/>
  <c r="H100"/>
  <c r="H255"/>
  <c r="Q48"/>
  <c r="G225"/>
  <c r="E271"/>
  <c r="H271"/>
  <c r="M264"/>
  <c r="Q34"/>
  <c r="Q56"/>
  <c r="O124"/>
  <c r="O136"/>
  <c r="P141"/>
  <c r="O127"/>
  <c r="O176"/>
  <c r="O219"/>
  <c r="P219"/>
  <c r="P181"/>
  <c r="O112"/>
  <c r="L264"/>
  <c r="Q22"/>
  <c r="P73"/>
  <c r="Q78"/>
  <c r="Q44"/>
  <c r="K95"/>
  <c r="K124"/>
  <c r="I264"/>
  <c r="K106"/>
  <c r="Q63"/>
  <c r="O67"/>
  <c r="P95"/>
  <c r="O267"/>
  <c r="P38"/>
  <c r="P267"/>
  <c r="K271"/>
  <c r="K273" s="1"/>
  <c r="Q47"/>
  <c r="Q59"/>
  <c r="Q79"/>
  <c r="K103"/>
  <c r="P61"/>
  <c r="I137"/>
  <c r="Q68"/>
  <c r="H127"/>
  <c r="P144"/>
  <c r="O223"/>
  <c r="P70"/>
  <c r="O197"/>
  <c r="Q15"/>
  <c r="Q24"/>
  <c r="Q28"/>
  <c r="P41"/>
  <c r="P58"/>
  <c r="Q295"/>
  <c r="P64"/>
  <c r="G91"/>
  <c r="H106"/>
  <c r="O170"/>
  <c r="P215"/>
  <c r="Q40"/>
  <c r="H115"/>
  <c r="O193"/>
  <c r="O230"/>
  <c r="P258"/>
  <c r="Q42"/>
  <c r="Q52"/>
  <c r="P67"/>
  <c r="Q72"/>
  <c r="Q23"/>
  <c r="Q26"/>
  <c r="Q32"/>
  <c r="Q66"/>
  <c r="F225"/>
  <c r="P27"/>
  <c r="O215"/>
  <c r="Q33"/>
  <c r="O41"/>
  <c r="Q43"/>
  <c r="Q60"/>
  <c r="E100"/>
  <c r="E112"/>
  <c r="O115"/>
  <c r="P262"/>
  <c r="P271"/>
  <c r="P273" s="1"/>
  <c r="P223"/>
  <c r="Q39"/>
  <c r="Q62"/>
  <c r="P103"/>
  <c r="O119"/>
  <c r="P162"/>
  <c r="P176"/>
  <c r="P193"/>
  <c r="C242"/>
  <c r="O237"/>
  <c r="E255"/>
  <c r="C264"/>
  <c r="E109"/>
  <c r="P207"/>
  <c r="O211"/>
  <c r="P237"/>
  <c r="O258"/>
  <c r="Q69"/>
  <c r="O100"/>
  <c r="E127"/>
  <c r="P166"/>
  <c r="P211"/>
  <c r="O250"/>
  <c r="Q46"/>
  <c r="P84"/>
  <c r="O186"/>
  <c r="P31"/>
  <c r="Q12"/>
  <c r="Q18"/>
  <c r="Q30"/>
  <c r="O45"/>
  <c r="O51"/>
  <c r="Q76"/>
  <c r="E124"/>
  <c r="E136"/>
  <c r="P230"/>
  <c r="Q11"/>
  <c r="Q17"/>
  <c r="Q21"/>
  <c r="Q50"/>
  <c r="P81"/>
  <c r="H109"/>
  <c r="P186"/>
  <c r="J225"/>
  <c r="K255"/>
  <c r="P19"/>
  <c r="I91"/>
  <c r="P112"/>
  <c r="P124"/>
  <c r="M137"/>
  <c r="F187"/>
  <c r="C187"/>
  <c r="O207"/>
  <c r="L225"/>
  <c r="P240"/>
  <c r="F264"/>
  <c r="D264"/>
  <c r="Q29"/>
  <c r="P54"/>
  <c r="Q74"/>
  <c r="P87"/>
  <c r="D187"/>
  <c r="P189"/>
  <c r="M225"/>
  <c r="K250"/>
  <c r="O255"/>
  <c r="J91"/>
  <c r="L91"/>
  <c r="D242"/>
  <c r="P255"/>
  <c r="G264"/>
  <c r="O271"/>
  <c r="O273" s="1"/>
  <c r="Q25"/>
  <c r="Q65"/>
  <c r="O70"/>
  <c r="M91"/>
  <c r="P109"/>
  <c r="G187"/>
  <c r="K296"/>
  <c r="E103"/>
  <c r="O106"/>
  <c r="H136"/>
  <c r="C137"/>
  <c r="O162"/>
  <c r="G242"/>
  <c r="E262"/>
  <c r="J264"/>
  <c r="Q14"/>
  <c r="O27"/>
  <c r="Q80"/>
  <c r="C91"/>
  <c r="L137"/>
  <c r="D137"/>
  <c r="I187"/>
  <c r="I225"/>
  <c r="F242"/>
  <c r="I242"/>
  <c r="H262"/>
  <c r="J137"/>
  <c r="P16"/>
  <c r="O54"/>
  <c r="O73"/>
  <c r="O158"/>
  <c r="J187"/>
  <c r="C225"/>
  <c r="J242"/>
  <c r="P296"/>
  <c r="Q20"/>
  <c r="O31"/>
  <c r="Q49"/>
  <c r="F137"/>
  <c r="O166"/>
  <c r="L187"/>
  <c r="D225"/>
  <c r="L242"/>
  <c r="H258"/>
  <c r="K267"/>
  <c r="Q55"/>
  <c r="Q71"/>
  <c r="F91"/>
  <c r="E95"/>
  <c r="H112"/>
  <c r="H124"/>
  <c r="P136"/>
  <c r="G137"/>
  <c r="P148"/>
  <c r="M187"/>
  <c r="M242"/>
  <c r="O262"/>
  <c r="Q9"/>
  <c r="Q8"/>
  <c r="P45"/>
  <c r="O64"/>
  <c r="O77"/>
  <c r="P51"/>
  <c r="O61"/>
  <c r="O87"/>
  <c r="P115"/>
  <c r="P119"/>
  <c r="P127"/>
  <c r="Q297"/>
  <c r="Q298" s="1"/>
  <c r="O16"/>
  <c r="O35"/>
  <c r="O58"/>
  <c r="O84"/>
  <c r="O109"/>
  <c r="O141"/>
  <c r="O19"/>
  <c r="O38"/>
  <c r="O81"/>
  <c r="O95"/>
  <c r="O103"/>
  <c r="P250"/>
  <c r="O296"/>
  <c r="CR74" l="1"/>
  <c r="CR77" s="1"/>
  <c r="CI77"/>
  <c r="CR8"/>
  <c r="CR10" s="1"/>
  <c r="CI10"/>
  <c r="CR11"/>
  <c r="CR13" s="1"/>
  <c r="CI13"/>
  <c r="CQ14"/>
  <c r="CQ16" s="1"/>
  <c r="CH16"/>
  <c r="CR32"/>
  <c r="CR35" s="1"/>
  <c r="CI35"/>
  <c r="CQ29"/>
  <c r="CQ31" s="1"/>
  <c r="CH31"/>
  <c r="CM42"/>
  <c r="CM45" s="1"/>
  <c r="CM91" s="1"/>
  <c r="CM299" s="1"/>
  <c r="CD45"/>
  <c r="CD91" s="1"/>
  <c r="CD299" s="1"/>
  <c r="CR17"/>
  <c r="CR19" s="1"/>
  <c r="CI19"/>
  <c r="CQ20"/>
  <c r="CQ27" s="1"/>
  <c r="CH27"/>
  <c r="CQ68"/>
  <c r="CQ70" s="1"/>
  <c r="CH70"/>
  <c r="CR29"/>
  <c r="CR31" s="1"/>
  <c r="CI31"/>
  <c r="CQ32"/>
  <c r="CQ35" s="1"/>
  <c r="CH35"/>
  <c r="CR71"/>
  <c r="CR73" s="1"/>
  <c r="CI73"/>
  <c r="CQ17"/>
  <c r="CQ19" s="1"/>
  <c r="CH19"/>
  <c r="CK91"/>
  <c r="CK299" s="1"/>
  <c r="CS225"/>
  <c r="CR20"/>
  <c r="CR27" s="1"/>
  <c r="CI27"/>
  <c r="CS299"/>
  <c r="CP91"/>
  <c r="CP299" s="1"/>
  <c r="CQ62"/>
  <c r="CQ64" s="1"/>
  <c r="CH64"/>
  <c r="CR65"/>
  <c r="CR67" s="1"/>
  <c r="CI67"/>
  <c r="CQ11"/>
  <c r="CQ13" s="1"/>
  <c r="CH13"/>
  <c r="CR78"/>
  <c r="CR81" s="1"/>
  <c r="CI81"/>
  <c r="CR14"/>
  <c r="CR16" s="1"/>
  <c r="CI16"/>
  <c r="CR62"/>
  <c r="CR64" s="1"/>
  <c r="CI64"/>
  <c r="CO8"/>
  <c r="CO10" s="1"/>
  <c r="CO91" s="1"/>
  <c r="CO299" s="1"/>
  <c r="CF10"/>
  <c r="CF91" s="1"/>
  <c r="CF299" s="1"/>
  <c r="CQ78"/>
  <c r="CQ81" s="1"/>
  <c r="CQ91" s="1"/>
  <c r="CQ299" s="1"/>
  <c r="CH81"/>
  <c r="CR68"/>
  <c r="CR70" s="1"/>
  <c r="CR91" s="1"/>
  <c r="CR299" s="1"/>
  <c r="CI70"/>
  <c r="CI91" s="1"/>
  <c r="CI299" s="1"/>
  <c r="CQ71"/>
  <c r="CQ73" s="1"/>
  <c r="CH73"/>
  <c r="CQ8"/>
  <c r="CQ10" s="1"/>
  <c r="CH10"/>
  <c r="CQ55"/>
  <c r="CQ58" s="1"/>
  <c r="CH58"/>
  <c r="CR55"/>
  <c r="CR58" s="1"/>
  <c r="CI58"/>
  <c r="CG91"/>
  <c r="CG299" s="1"/>
  <c r="CQ74"/>
  <c r="CQ77" s="1"/>
  <c r="CH77"/>
  <c r="CQ65"/>
  <c r="CQ67" s="1"/>
  <c r="CH67"/>
  <c r="CN42"/>
  <c r="CN45" s="1"/>
  <c r="CN91" s="1"/>
  <c r="CN299" s="1"/>
  <c r="CE45"/>
  <c r="CT299"/>
  <c r="CE91"/>
  <c r="CE299" s="1"/>
  <c r="CJ225"/>
  <c r="CJ299" s="1"/>
  <c r="BF299"/>
  <c r="AY302"/>
  <c r="AX305"/>
  <c r="AX301"/>
  <c r="E273"/>
  <c r="H273"/>
  <c r="E91"/>
  <c r="N91"/>
  <c r="Q267"/>
  <c r="Q240"/>
  <c r="Q230"/>
  <c r="Q170"/>
  <c r="Q124"/>
  <c r="Q119"/>
  <c r="Q100"/>
  <c r="Q271"/>
  <c r="Q273" s="1"/>
  <c r="Q211"/>
  <c r="Q197"/>
  <c r="Q193"/>
  <c r="Q144"/>
  <c r="Q112"/>
  <c r="Q106"/>
  <c r="Q95"/>
  <c r="Q87"/>
  <c r="Q148"/>
  <c r="Q84"/>
  <c r="Q258"/>
  <c r="Q255"/>
  <c r="Q237"/>
  <c r="Q162"/>
  <c r="Q136"/>
  <c r="Q127"/>
  <c r="Q219"/>
  <c r="Q215"/>
  <c r="Q181"/>
  <c r="Q166"/>
  <c r="Q141"/>
  <c r="Q115"/>
  <c r="Q109"/>
  <c r="Q103"/>
  <c r="Q223"/>
  <c r="Q250"/>
  <c r="Q262"/>
  <c r="Q207"/>
  <c r="Q186"/>
  <c r="Q176"/>
  <c r="Q158"/>
  <c r="Q13"/>
  <c r="D299"/>
  <c r="G299"/>
  <c r="M299"/>
  <c r="F299"/>
  <c r="L299"/>
  <c r="C299"/>
  <c r="I299"/>
  <c r="J299"/>
  <c r="H242"/>
  <c r="Q38"/>
  <c r="K137"/>
  <c r="Q58"/>
  <c r="Q64"/>
  <c r="Q54"/>
  <c r="Q45"/>
  <c r="E187"/>
  <c r="H225"/>
  <c r="K242"/>
  <c r="O242"/>
  <c r="E242"/>
  <c r="H264"/>
  <c r="E264"/>
  <c r="K187"/>
  <c r="H187"/>
  <c r="K264"/>
  <c r="K225"/>
  <c r="E137"/>
  <c r="Q70"/>
  <c r="Q81"/>
  <c r="Q61"/>
  <c r="Q16"/>
  <c r="Q19"/>
  <c r="Q67"/>
  <c r="Q35"/>
  <c r="H137"/>
  <c r="Q77"/>
  <c r="O264"/>
  <c r="Q27"/>
  <c r="Q41"/>
  <c r="P225"/>
  <c r="Q73"/>
  <c r="P242"/>
  <c r="P187"/>
  <c r="O225"/>
  <c r="P264"/>
  <c r="P91"/>
  <c r="Q31"/>
  <c r="E225"/>
  <c r="P137"/>
  <c r="Q10"/>
  <c r="Q51"/>
  <c r="O187"/>
  <c r="O137"/>
  <c r="O91"/>
  <c r="CH91" l="1"/>
  <c r="CH299" s="1"/>
  <c r="Q242"/>
  <c r="Q225"/>
  <c r="Q137"/>
  <c r="Q187"/>
  <c r="Q264"/>
  <c r="Q91"/>
  <c r="O299"/>
  <c r="K299"/>
  <c r="H299"/>
  <c r="P299"/>
  <c r="E299"/>
  <c r="Q296" l="1"/>
  <c r="Q299" s="1"/>
  <c r="Q301" s="1"/>
  <c r="N296" l="1"/>
  <c r="N299" s="1"/>
</calcChain>
</file>

<file path=xl/comments1.xml><?xml version="1.0" encoding="utf-8"?>
<comments xmlns="http://schemas.openxmlformats.org/spreadsheetml/2006/main">
  <authors>
    <author>Author</author>
  </authors>
  <commentList>
    <comment ref="AH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saving
</t>
        </r>
      </text>
    </comment>
    <comment ref="AN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8.59
</t>
        </r>
      </text>
    </comment>
    <comment ref="BG5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RELEASE IN CAP FURTHER LETTER 22.11 SAHAY SIR
</t>
        </r>
      </text>
    </comment>
    <comment ref="BE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100
</t>
        </r>
      </text>
    </comment>
    <comment ref="AN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remittance</t>
        </r>
      </text>
    </comment>
    <comment ref="AL9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tsp</t>
        </r>
      </text>
    </comment>
    <comment ref="BD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7 re</t>
        </r>
      </text>
    </comment>
    <comment ref="AL9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oct</t>
        </r>
      </text>
    </comment>
    <comment ref="AJ9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4.77
</t>
        </r>
      </text>
    </comment>
    <comment ref="AN9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2.95</t>
        </r>
      </text>
    </comment>
    <comment ref="AZ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147 re done
</t>
        </r>
      </text>
    </comment>
    <comment ref="BA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re done</t>
        </r>
      </text>
    </comment>
    <comment ref="BD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restrict re</t>
        </r>
      </text>
    </comment>
    <comment ref="AN1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7.95</t>
        </r>
      </text>
    </comment>
    <comment ref="BD1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full 150</t>
        </r>
      </text>
    </comment>
    <comment ref="AJ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24.77</t>
        </r>
      </text>
    </comment>
    <comment ref="AZ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 as per proposed re</t>
        </r>
      </text>
    </comment>
    <comment ref="BB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20 re</t>
        </r>
      </text>
    </comment>
    <comment ref="BD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0</t>
        </r>
      </text>
    </comment>
    <comment ref="AJ1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8.75</t>
        </r>
      </text>
    </comment>
    <comment ref="AN1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2.95</t>
        </r>
      </text>
    </comment>
    <comment ref="AN1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1.59
</t>
        </r>
      </text>
    </comment>
    <comment ref="BC1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re</t>
        </r>
      </text>
    </comment>
    <comment ref="AJ1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oct</t>
        </r>
      </text>
    </comment>
    <comment ref="BA1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re to 27.19</t>
        </r>
      </text>
    </comment>
    <comment ref="AJ1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23.18</t>
        </r>
      </text>
    </comment>
    <comment ref="AZ1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re,it further 80 re</t>
        </r>
      </text>
    </comment>
    <comment ref="AH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0 remit</t>
        </r>
      </text>
    </comment>
    <comment ref="BA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85.52</t>
        </r>
      </text>
    </comment>
    <comment ref="AH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 remmitance</t>
        </r>
      </text>
    </comment>
    <comment ref="AN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remittance</t>
        </r>
      </text>
    </comment>
    <comment ref="AL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fund
under tsap
</t>
        </r>
      </text>
    </comment>
    <comment ref="BB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NOT TO  REMIT NOW</t>
        </r>
      </text>
    </comment>
    <comment ref="BH1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 further
</t>
        </r>
      </text>
    </comment>
    <comment ref="BJ1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</t>
        </r>
      </text>
    </comment>
    <comment ref="BL1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</t>
        </r>
      </text>
    </comment>
    <comment ref="BF18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100 more as per be</t>
        </r>
      </text>
    </comment>
    <comment ref="BJ18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same as be</t>
        </r>
      </text>
    </comment>
    <comment ref="BL18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same as be</t>
        </r>
      </text>
    </comment>
    <comment ref="BD1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48.92 re</t>
        </r>
      </text>
    </comment>
    <comment ref="AN1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</t>
        </r>
      </text>
    </comment>
    <comment ref="AN2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3.53</t>
        </r>
      </text>
    </comment>
    <comment ref="BE2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 re
</t>
        </r>
      </text>
    </comment>
    <comment ref="BD2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9.15 re</t>
        </r>
      </text>
    </comment>
    <comment ref="BD2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28</t>
        </r>
      </text>
    </comment>
    <comment ref="BE2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re</t>
        </r>
      </text>
    </comment>
    <comment ref="AU2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53</t>
        </r>
      </text>
    </comment>
    <comment ref="AV2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270</t>
        </r>
      </text>
    </comment>
    <comment ref="AU2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61.60 re</t>
        </r>
      </text>
    </comment>
    <comment ref="AU2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206.30</t>
        </r>
      </text>
    </comment>
    <comment ref="AV2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843</t>
        </r>
      </text>
    </comment>
    <comment ref="AU2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remittance in oct</t>
        </r>
      </text>
    </comment>
    <comment ref="AS2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1070.74 re
</t>
        </r>
      </text>
    </comment>
    <comment ref="AU2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</t>
        </r>
      </text>
    </comment>
    <comment ref="AU2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 remit</t>
        </r>
      </text>
    </comment>
  </commentList>
</comments>
</file>

<file path=xl/sharedStrings.xml><?xml version="1.0" encoding="utf-8"?>
<sst xmlns="http://schemas.openxmlformats.org/spreadsheetml/2006/main" count="459" uniqueCount="263">
  <si>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</si>
  <si>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</si>
  <si>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</si>
  <si>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</si>
  <si>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</si>
  <si>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</si>
  <si>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Grand Total </t>
  </si>
  <si>
    <t>Grant in Aid component</t>
  </si>
  <si>
    <t xml:space="preserve">Total </t>
  </si>
  <si>
    <t xml:space="preserve">General </t>
  </si>
  <si>
    <t xml:space="preserve">Capital </t>
  </si>
  <si>
    <t>Capital</t>
  </si>
  <si>
    <t>Total General</t>
  </si>
  <si>
    <t xml:space="preserve"> Capital</t>
  </si>
  <si>
    <t>Grand total-General + 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</si>
  <si>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</si>
  <si>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</si>
  <si>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</si>
  <si>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</si>
  <si>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</si>
  <si>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</si>
  <si>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</si>
  <si>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</si>
  <si>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</si>
  <si>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</si>
  <si>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</si>
  <si>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</si>
  <si>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</si>
  <si>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</si>
  <si>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</si>
  <si>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</si>
  <si>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</si>
  <si>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</si>
  <si>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</si>
  <si>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</si>
  <si>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</si>
  <si>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</si>
  <si>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</si>
  <si>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</si>
  <si>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</si>
  <si>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</si>
  <si>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</si>
  <si>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</si>
  <si>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</si>
  <si>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</si>
  <si>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</si>
  <si>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</si>
  <si>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</si>
  <si>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</si>
  <si>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</si>
  <si>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</si>
  <si>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</si>
  <si>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</si>
  <si>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</si>
  <si>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</si>
  <si>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</si>
  <si>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</si>
  <si>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</si>
  <si>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</si>
  <si>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</si>
  <si>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</si>
  <si>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</si>
  <si>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</si>
  <si>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</si>
  <si>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</si>
  <si>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</si>
  <si>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</si>
  <si>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</si>
  <si>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</si>
  <si>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</si>
  <si>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</si>
  <si>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</si>
  <si>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</si>
  <si>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</si>
  <si>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</si>
  <si>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</si>
  <si>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</si>
  <si>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</si>
  <si>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</si>
  <si>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</si>
  <si>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</si>
  <si>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</si>
  <si>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</si>
  <si>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</si>
  <si>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</si>
  <si>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</si>
  <si>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</si>
  <si>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</si>
  <si>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</si>
  <si>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</si>
  <si>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</si>
  <si>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</si>
  <si>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</si>
  <si>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</si>
  <si>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</si>
  <si>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</si>
  <si>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</si>
  <si>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</si>
  <si>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</si>
  <si>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</si>
  <si>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</si>
  <si>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</si>
  <si>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</si>
  <si>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</si>
  <si>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</si>
  <si>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</si>
  <si>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</si>
  <si>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</si>
  <si>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</si>
  <si>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</si>
  <si>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</si>
  <si>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</si>
  <si>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</si>
  <si>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</si>
  <si>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</si>
  <si>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</si>
  <si>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</si>
  <si>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</si>
  <si>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</si>
  <si>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</si>
  <si>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</si>
  <si>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</si>
  <si>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</si>
  <si>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</si>
  <si>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</si>
  <si>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</si>
  <si>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</si>
  <si>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</si>
  <si>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</si>
  <si>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</si>
  <si>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</si>
  <si>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</si>
  <si>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</si>
  <si>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</si>
  <si>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</si>
  <si>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</si>
  <si>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</si>
  <si>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</si>
  <si>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</si>
  <si>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</si>
  <si>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</si>
  <si>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</si>
  <si>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</si>
  <si>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</si>
  <si>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</si>
  <si>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</si>
  <si>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</si>
  <si>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</si>
  <si>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</si>
  <si>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</si>
  <si>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</si>
  <si>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</si>
  <si>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</si>
  <si>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</si>
  <si>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</si>
  <si>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</si>
  <si>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</si>
  <si>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</si>
  <si>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</si>
  <si>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</si>
  <si>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</si>
  <si>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</si>
  <si>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</si>
  <si>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</si>
  <si>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</si>
  <si>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</si>
  <si>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</si>
  <si>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</si>
  <si>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</si>
  <si>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</si>
  <si>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</si>
  <si>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</si>
  <si>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</si>
  <si>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</si>
  <si>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</si>
  <si>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</si>
  <si>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</si>
  <si>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</si>
  <si>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</si>
  <si>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</si>
  <si>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</si>
  <si>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</si>
  <si>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</si>
  <si>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</si>
  <si>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</si>
  <si>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</si>
  <si>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</si>
  <si>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</si>
  <si>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</si>
  <si>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</si>
  <si>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</si>
  <si>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</si>
  <si>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</si>
  <si>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</si>
  <si>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</si>
  <si>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</si>
  <si>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</si>
  <si>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</si>
  <si>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</si>
  <si>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</si>
  <si>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</si>
  <si>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</si>
  <si>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</si>
  <si>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</si>
  <si>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</si>
  <si>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</si>
  <si>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</si>
  <si>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</si>
  <si>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</si>
  <si>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</si>
  <si>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</si>
  <si>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</si>
  <si>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</si>
  <si>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</si>
  <si>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</si>
  <si>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</si>
  <si>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</si>
  <si>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</si>
  <si>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</si>
  <si>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</si>
  <si>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</si>
  <si>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</si>
  <si>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</si>
  <si>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</si>
  <si>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</si>
  <si>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</si>
  <si>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</si>
  <si>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</si>
  <si>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</si>
  <si>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</si>
  <si>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</si>
  <si>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</si>
  <si>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</si>
  <si>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</si>
  <si>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</si>
  <si>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</si>
  <si>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</si>
  <si>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</si>
  <si>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</si>
  <si>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</si>
  <si>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</si>
  <si>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</si>
  <si>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</si>
  <si>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</si>
  <si>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</si>
  <si>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</si>
  <si>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</si>
  <si>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Agricultural Extension</t>
  </si>
  <si>
    <t>Other Programme of EFC</t>
  </si>
  <si>
    <t>BUDGET ESTIMATES 2022-23</t>
  </si>
  <si>
    <t xml:space="preserve">APRIL TO JUNE release 2022 </t>
  </si>
  <si>
    <t>REVISED BE 2022-23</t>
  </si>
  <si>
    <t>KVK PORTAL (iasri)</t>
  </si>
  <si>
    <t xml:space="preserve">july to sept release 2022 </t>
  </si>
  <si>
    <t>Progressive release till sept 2022</t>
  </si>
  <si>
    <t>oct to dec 2022</t>
  </si>
  <si>
    <t xml:space="preserve">progressive release  till date </t>
  </si>
  <si>
    <t>RE 2022-23</t>
  </si>
  <si>
    <t>balance as per RE 2022-23</t>
  </si>
  <si>
    <t>bill for 4th installment-January, 2023</t>
  </si>
  <si>
    <t>2nd bill january, 2023</t>
  </si>
  <si>
    <t>Progressive relaease till date (exclusive of ARYA, FFP, NEMA Project in respect of Ag. Extension)</t>
  </si>
  <si>
    <t>(Rs. In lakh()</t>
  </si>
</sst>
</file>

<file path=xl/styles.xml><?xml version="1.0" encoding="utf-8"?>
<styleSheet xmlns="http://schemas.openxmlformats.org/spreadsheetml/2006/main">
  <numFmts count="1">
    <numFmt numFmtId="164" formatCode="0.0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163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164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6" fillId="2" borderId="0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2" fontId="8" fillId="3" borderId="1" xfId="0" applyNumberFormat="1" applyFont="1" applyFill="1" applyBorder="1" applyAlignment="1" applyProtection="1">
      <alignment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vertical="top"/>
    </xf>
    <xf numFmtId="2" fontId="10" fillId="3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/>
    </xf>
    <xf numFmtId="0" fontId="10" fillId="0" borderId="1" xfId="0" applyNumberFormat="1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vertical="top" wrapText="1"/>
    </xf>
    <xf numFmtId="2" fontId="10" fillId="0" borderId="1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/>
    <xf numFmtId="2" fontId="9" fillId="3" borderId="1" xfId="0" applyNumberFormat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  <protection locked="0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3" fillId="0" borderId="1" xfId="0" applyNumberFormat="1" applyFont="1" applyBorder="1" applyAlignment="1" applyProtection="1">
      <alignment vertical="top" wrapText="1"/>
    </xf>
    <xf numFmtId="2" fontId="10" fillId="2" borderId="1" xfId="0" applyNumberFormat="1" applyFont="1" applyFill="1" applyBorder="1" applyAlignment="1" applyProtection="1">
      <alignment vertical="top" wrapText="1"/>
    </xf>
    <xf numFmtId="2" fontId="14" fillId="5" borderId="1" xfId="0" applyNumberFormat="1" applyFont="1" applyFill="1" applyBorder="1" applyAlignment="1">
      <alignment horizontal="left" vertical="top" wrapText="1"/>
    </xf>
    <xf numFmtId="2" fontId="15" fillId="5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6" borderId="1" xfId="0" applyNumberFormat="1" applyFont="1" applyFill="1" applyBorder="1" applyAlignment="1" applyProtection="1">
      <alignment horizontal="center" vertical="top"/>
    </xf>
    <xf numFmtId="2" fontId="17" fillId="7" borderId="1" xfId="0" applyNumberFormat="1" applyFont="1" applyFill="1" applyBorder="1" applyAlignment="1" applyProtection="1">
      <alignment vertical="top" wrapText="1"/>
    </xf>
    <xf numFmtId="2" fontId="8" fillId="6" borderId="1" xfId="0" applyNumberFormat="1" applyFont="1" applyFill="1" applyBorder="1" applyAlignment="1" applyProtection="1">
      <alignment vertical="top"/>
    </xf>
    <xf numFmtId="0" fontId="5" fillId="6" borderId="0" xfId="0" applyFont="1" applyFill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2" fontId="8" fillId="6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8" fillId="0" borderId="1" xfId="0" applyNumberFormat="1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2" fontId="19" fillId="0" borderId="5" xfId="0" applyNumberFormat="1" applyFont="1" applyBorder="1" applyAlignment="1">
      <alignment horizontal="right" vertical="center"/>
    </xf>
    <xf numFmtId="2" fontId="8" fillId="2" borderId="1" xfId="0" applyNumberFormat="1" applyFont="1" applyFill="1" applyBorder="1" applyAlignment="1" applyProtection="1">
      <alignment vertical="top"/>
    </xf>
    <xf numFmtId="0" fontId="8" fillId="6" borderId="6" xfId="0" applyNumberFormat="1" applyFont="1" applyFill="1" applyBorder="1" applyAlignment="1" applyProtection="1">
      <alignment horizontal="center" vertical="top"/>
    </xf>
    <xf numFmtId="2" fontId="8" fillId="6" borderId="6" xfId="0" applyNumberFormat="1" applyFont="1" applyFill="1" applyBorder="1" applyAlignment="1" applyProtection="1">
      <alignment vertical="top" wrapText="1"/>
    </xf>
    <xf numFmtId="2" fontId="8" fillId="6" borderId="6" xfId="0" applyNumberFormat="1" applyFont="1" applyFill="1" applyBorder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2" fontId="5" fillId="2" borderId="0" xfId="0" applyNumberFormat="1" applyFont="1" applyFill="1" applyAlignment="1" applyProtection="1">
      <alignment vertical="top"/>
    </xf>
    <xf numFmtId="2" fontId="20" fillId="3" borderId="0" xfId="0" applyNumberFormat="1" applyFont="1" applyFill="1" applyBorder="1" applyAlignment="1" applyProtection="1">
      <alignment vertical="top"/>
    </xf>
    <xf numFmtId="2" fontId="5" fillId="0" borderId="0" xfId="0" applyNumberFormat="1" applyFont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0" borderId="0" xfId="0" applyNumberFormat="1" applyFont="1" applyFill="1" applyAlignment="1" applyProtection="1">
      <alignment vertical="top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2" fontId="23" fillId="2" borderId="1" xfId="0" applyNumberFormat="1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 applyProtection="1">
      <alignment vertical="top"/>
    </xf>
    <xf numFmtId="2" fontId="5" fillId="0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7" fillId="3" borderId="0" xfId="0" applyNumberFormat="1" applyFont="1" applyFill="1" applyBorder="1" applyAlignment="1" applyProtection="1">
      <alignment horizontal="center" vertical="top" wrapText="1"/>
    </xf>
    <xf numFmtId="2" fontId="10" fillId="3" borderId="2" xfId="0" applyNumberFormat="1" applyFont="1" applyFill="1" applyBorder="1" applyAlignment="1" applyProtection="1">
      <alignment vertical="top"/>
    </xf>
    <xf numFmtId="2" fontId="7" fillId="3" borderId="2" xfId="0" applyNumberFormat="1" applyFont="1" applyFill="1" applyBorder="1" applyAlignment="1" applyProtection="1">
      <alignment horizontal="center" vertical="top" wrapText="1"/>
    </xf>
    <xf numFmtId="2" fontId="8" fillId="0" borderId="2" xfId="0" applyNumberFormat="1" applyFont="1" applyBorder="1" applyAlignment="1" applyProtection="1">
      <alignment vertical="top"/>
      <protection locked="0"/>
    </xf>
    <xf numFmtId="2" fontId="8" fillId="2" borderId="2" xfId="0" applyNumberFormat="1" applyFont="1" applyFill="1" applyBorder="1" applyAlignment="1" applyProtection="1">
      <alignment vertical="top"/>
      <protection locked="0"/>
    </xf>
    <xf numFmtId="2" fontId="8" fillId="4" borderId="2" xfId="0" applyNumberFormat="1" applyFont="1" applyFill="1" applyBorder="1" applyAlignment="1" applyProtection="1">
      <alignment vertical="top"/>
      <protection locked="0"/>
    </xf>
    <xf numFmtId="2" fontId="8" fillId="6" borderId="2" xfId="0" applyNumberFormat="1" applyFont="1" applyFill="1" applyBorder="1" applyAlignment="1" applyProtection="1">
      <alignment vertical="top"/>
    </xf>
    <xf numFmtId="2" fontId="16" fillId="0" borderId="2" xfId="0" applyNumberFormat="1" applyFont="1" applyBorder="1" applyAlignment="1">
      <alignment vertical="top"/>
    </xf>
    <xf numFmtId="2" fontId="8" fillId="6" borderId="7" xfId="0" applyNumberFormat="1" applyFont="1" applyFill="1" applyBorder="1" applyAlignment="1" applyProtection="1">
      <alignment vertical="top"/>
    </xf>
    <xf numFmtId="2" fontId="2" fillId="2" borderId="1" xfId="0" applyNumberFormat="1" applyFont="1" applyFill="1" applyBorder="1" applyAlignment="1" applyProtection="1">
      <alignment vertical="top"/>
    </xf>
    <xf numFmtId="2" fontId="4" fillId="2" borderId="1" xfId="0" applyNumberFormat="1" applyFont="1" applyFill="1" applyBorder="1" applyAlignment="1" applyProtection="1">
      <alignment vertical="top" wrapText="1"/>
    </xf>
    <xf numFmtId="2" fontId="5" fillId="0" borderId="1" xfId="0" applyNumberFormat="1" applyFont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 applyProtection="1">
      <alignment vertical="top"/>
    </xf>
    <xf numFmtId="2" fontId="5" fillId="7" borderId="1" xfId="0" applyNumberFormat="1" applyFont="1" applyFill="1" applyBorder="1" applyAlignment="1" applyProtection="1">
      <alignment vertical="top"/>
    </xf>
    <xf numFmtId="2" fontId="5" fillId="8" borderId="1" xfId="0" applyNumberFormat="1" applyFont="1" applyFill="1" applyBorder="1" applyAlignment="1" applyProtection="1">
      <alignment vertical="top"/>
    </xf>
    <xf numFmtId="2" fontId="6" fillId="0" borderId="1" xfId="0" applyNumberFormat="1" applyFont="1" applyBorder="1" applyAlignment="1" applyProtection="1">
      <alignment vertical="top"/>
    </xf>
    <xf numFmtId="2" fontId="24" fillId="7" borderId="1" xfId="0" applyNumberFormat="1" applyFont="1" applyFill="1" applyBorder="1" applyAlignment="1" applyProtection="1">
      <alignment vertical="top"/>
    </xf>
    <xf numFmtId="2" fontId="2" fillId="2" borderId="0" xfId="0" applyNumberFormat="1" applyFont="1" applyFill="1" applyBorder="1" applyAlignment="1" applyProtection="1">
      <alignment vertical="top"/>
    </xf>
    <xf numFmtId="2" fontId="4" fillId="2" borderId="0" xfId="0" applyNumberFormat="1" applyFont="1" applyFill="1" applyBorder="1" applyAlignment="1" applyProtection="1">
      <alignment vertical="top" wrapText="1"/>
    </xf>
    <xf numFmtId="2" fontId="5" fillId="0" borderId="0" xfId="0" applyNumberFormat="1" applyFont="1" applyFill="1" applyBorder="1" applyAlignment="1" applyProtection="1">
      <alignment vertical="top"/>
    </xf>
    <xf numFmtId="2" fontId="24" fillId="0" borderId="1" xfId="0" applyNumberFormat="1" applyFont="1" applyFill="1" applyBorder="1" applyAlignment="1" applyProtection="1">
      <alignment vertical="top"/>
    </xf>
    <xf numFmtId="2" fontId="24" fillId="2" borderId="1" xfId="0" applyNumberFormat="1" applyFont="1" applyFill="1" applyBorder="1" applyAlignment="1" applyProtection="1">
      <alignment vertical="top"/>
    </xf>
    <xf numFmtId="2" fontId="8" fillId="9" borderId="4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right" vertical="top" wrapText="1"/>
    </xf>
    <xf numFmtId="2" fontId="29" fillId="0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right" vertical="top" wrapText="1"/>
    </xf>
    <xf numFmtId="2" fontId="24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/>
    </xf>
    <xf numFmtId="2" fontId="5" fillId="11" borderId="11" xfId="0" applyNumberFormat="1" applyFont="1" applyFill="1" applyBorder="1" applyAlignment="1">
      <alignment horizontal="right"/>
    </xf>
    <xf numFmtId="2" fontId="5" fillId="12" borderId="11" xfId="0" applyNumberFormat="1" applyFont="1" applyFill="1" applyBorder="1" applyAlignment="1">
      <alignment horizontal="right"/>
    </xf>
    <xf numFmtId="2" fontId="5" fillId="13" borderId="11" xfId="0" applyNumberFormat="1" applyFont="1" applyFill="1" applyBorder="1" applyAlignment="1">
      <alignment horizontal="right"/>
    </xf>
    <xf numFmtId="2" fontId="30" fillId="3" borderId="0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Border="1" applyAlignment="1" applyProtection="1">
      <alignment vertical="top"/>
      <protection locked="0"/>
    </xf>
    <xf numFmtId="2" fontId="6" fillId="6" borderId="1" xfId="0" applyNumberFormat="1" applyFont="1" applyFill="1" applyBorder="1" applyAlignment="1" applyProtection="1">
      <alignment vertical="top"/>
    </xf>
    <xf numFmtId="2" fontId="29" fillId="0" borderId="1" xfId="0" applyNumberFormat="1" applyFont="1" applyFill="1" applyBorder="1" applyAlignment="1">
      <alignment horizontal="right" vertical="top" wrapText="1"/>
    </xf>
    <xf numFmtId="2" fontId="27" fillId="0" borderId="1" xfId="0" applyNumberFormat="1" applyFont="1" applyBorder="1" applyAlignment="1">
      <alignment vertical="top"/>
    </xf>
    <xf numFmtId="2" fontId="10" fillId="0" borderId="1" xfId="0" applyNumberFormat="1" applyFont="1" applyFill="1" applyBorder="1" applyAlignment="1" applyProtection="1">
      <alignment vertical="top"/>
    </xf>
    <xf numFmtId="2" fontId="5" fillId="2" borderId="1" xfId="0" applyNumberFormat="1" applyFont="1" applyFill="1" applyBorder="1" applyAlignment="1"/>
    <xf numFmtId="2" fontId="5" fillId="10" borderId="1" xfId="0" applyNumberFormat="1" applyFont="1" applyFill="1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Fill="1" applyBorder="1"/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14" borderId="1" xfId="0" applyNumberFormat="1" applyFont="1" applyFill="1" applyBorder="1" applyAlignment="1" applyProtection="1">
      <alignment vertical="top"/>
    </xf>
    <xf numFmtId="2" fontId="6" fillId="8" borderId="1" xfId="0" applyNumberFormat="1" applyFont="1" applyFill="1" applyBorder="1" applyAlignment="1" applyProtection="1">
      <alignment vertical="top"/>
    </xf>
    <xf numFmtId="2" fontId="8" fillId="8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vertical="top" wrapText="1"/>
    </xf>
    <xf numFmtId="2" fontId="6" fillId="2" borderId="0" xfId="0" applyNumberFormat="1" applyFont="1" applyFill="1" applyBorder="1" applyAlignment="1" applyProtection="1">
      <alignment horizontal="center" vertical="top" wrapText="1"/>
    </xf>
    <xf numFmtId="2" fontId="4" fillId="2" borderId="0" xfId="0" applyNumberFormat="1" applyFont="1" applyFill="1" applyAlignment="1" applyProtection="1">
      <alignment horizontal="center" vertical="top"/>
    </xf>
    <xf numFmtId="2" fontId="6" fillId="2" borderId="10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2" fontId="8" fillId="3" borderId="2" xfId="0" applyNumberFormat="1" applyFont="1" applyFill="1" applyBorder="1" applyAlignment="1" applyProtection="1">
      <alignment horizontal="center" vertical="top" wrapText="1"/>
    </xf>
    <xf numFmtId="2" fontId="8" fillId="3" borderId="4" xfId="0" applyNumberFormat="1" applyFont="1" applyFill="1" applyBorder="1" applyAlignment="1" applyProtection="1">
      <alignment horizontal="center" vertical="top" wrapText="1"/>
    </xf>
    <xf numFmtId="2" fontId="6" fillId="2" borderId="10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2" fontId="6" fillId="2" borderId="9" xfId="0" applyNumberFormat="1" applyFont="1" applyFill="1" applyBorder="1" applyAlignment="1" applyProtection="1">
      <alignment horizontal="center" vertical="top" wrapText="1"/>
    </xf>
    <xf numFmtId="2" fontId="31" fillId="2" borderId="10" xfId="0" applyNumberFormat="1" applyFont="1" applyFill="1" applyBorder="1" applyAlignment="1" applyProtection="1">
      <alignment horizontal="center" vertical="top" wrapText="1"/>
    </xf>
    <xf numFmtId="2" fontId="32" fillId="2" borderId="10" xfId="0" applyNumberFormat="1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/>
    </xf>
    <xf numFmtId="2" fontId="7" fillId="3" borderId="7" xfId="0" applyNumberFormat="1" applyFont="1" applyFill="1" applyBorder="1" applyAlignment="1" applyProtection="1">
      <alignment horizontal="center" vertical="top" wrapText="1"/>
    </xf>
    <xf numFmtId="2" fontId="7" fillId="3" borderId="8" xfId="0" applyNumberFormat="1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2" fontId="10" fillId="3" borderId="2" xfId="0" applyNumberFormat="1" applyFont="1" applyFill="1" applyBorder="1" applyAlignment="1" applyProtection="1">
      <alignment horizontal="center" vertical="top"/>
    </xf>
    <xf numFmtId="2" fontId="10" fillId="3" borderId="3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8" fillId="3" borderId="4" xfId="0" applyNumberFormat="1" applyFont="1" applyFill="1" applyBorder="1" applyAlignment="1" applyProtection="1">
      <alignment horizontal="center" vertical="top"/>
    </xf>
    <xf numFmtId="2" fontId="9" fillId="3" borderId="2" xfId="0" applyNumberFormat="1" applyFont="1" applyFill="1" applyBorder="1" applyAlignment="1" applyProtection="1">
      <alignment horizontal="center" vertical="top"/>
    </xf>
    <xf numFmtId="2" fontId="9" fillId="3" borderId="3" xfId="0" applyNumberFormat="1" applyFont="1" applyFill="1" applyBorder="1" applyAlignment="1" applyProtection="1">
      <alignment horizontal="center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1" fillId="3" borderId="2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2" fontId="7" fillId="3" borderId="2" xfId="0" applyNumberFormat="1" applyFont="1" applyFill="1" applyBorder="1" applyAlignment="1" applyProtection="1">
      <alignment horizontal="center" vertical="top" wrapText="1"/>
    </xf>
    <xf numFmtId="2" fontId="7" fillId="3" borderId="3" xfId="0" applyNumberFormat="1" applyFont="1" applyFill="1" applyBorder="1" applyAlignment="1" applyProtection="1">
      <alignment horizontal="center" vertical="top" wrapText="1"/>
    </xf>
    <xf numFmtId="2" fontId="7" fillId="3" borderId="4" xfId="0" applyNumberFormat="1" applyFont="1" applyFill="1" applyBorder="1" applyAlignment="1" applyProtection="1">
      <alignment horizontal="center" vertical="top" wrapText="1"/>
    </xf>
    <xf numFmtId="2" fontId="5" fillId="0" borderId="2" xfId="0" applyNumberFormat="1" applyFont="1" applyFill="1" applyBorder="1" applyAlignment="1" applyProtection="1">
      <alignment vertical="top"/>
    </xf>
    <xf numFmtId="2" fontId="6" fillId="8" borderId="2" xfId="0" applyNumberFormat="1" applyFont="1" applyFill="1" applyBorder="1" applyAlignment="1" applyProtection="1">
      <alignment vertical="top"/>
    </xf>
    <xf numFmtId="2" fontId="6" fillId="0" borderId="2" xfId="0" applyNumberFormat="1" applyFont="1" applyBorder="1" applyAlignment="1" applyProtection="1">
      <alignment vertical="top"/>
      <protection locked="0"/>
    </xf>
    <xf numFmtId="2" fontId="6" fillId="6" borderId="2" xfId="0" applyNumberFormat="1" applyFont="1" applyFill="1" applyBorder="1" applyAlignment="1" applyProtection="1">
      <alignment vertical="top"/>
    </xf>
    <xf numFmtId="2" fontId="8" fillId="8" borderId="2" xfId="0" applyNumberFormat="1" applyFont="1" applyFill="1" applyBorder="1" applyAlignment="1" applyProtection="1">
      <alignment vertical="top"/>
    </xf>
    <xf numFmtId="2" fontId="27" fillId="0" borderId="2" xfId="0" applyNumberFormat="1" applyFont="1" applyBorder="1" applyAlignment="1">
      <alignment vertical="top"/>
    </xf>
    <xf numFmtId="9" fontId="1" fillId="0" borderId="1" xfId="0" applyNumberFormat="1" applyFont="1" applyFill="1" applyBorder="1" applyAlignment="1" applyProtection="1">
      <alignment vertical="top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D736"/>
  <sheetViews>
    <sheetView tabSelected="1" view="pageBreakPreview" zoomScale="70" zoomScaleSheetLayoutView="70" workbookViewId="0">
      <pane xSplit="2" ySplit="7" topLeftCell="C271" activePane="bottomRight" state="frozen"/>
      <selection pane="topRight" activeCell="C1" sqref="C1"/>
      <selection pane="bottomLeft" activeCell="A8" sqref="A8"/>
      <selection pane="bottomRight" activeCell="CU1" sqref="CU1:DP1048576"/>
    </sheetView>
  </sheetViews>
  <sheetFormatPr defaultColWidth="9.140625" defaultRowHeight="20.100000000000001" customHeight="1"/>
  <cols>
    <col min="1" max="1" width="5.5703125" style="53" customWidth="1"/>
    <col min="2" max="2" width="54.28515625" style="54" customWidth="1"/>
    <col min="3" max="3" width="17.85546875" style="55" hidden="1" customWidth="1"/>
    <col min="4" max="4" width="13.5703125" style="55" hidden="1" customWidth="1"/>
    <col min="5" max="5" width="13.5703125" style="56" hidden="1" customWidth="1"/>
    <col min="6" max="6" width="12.7109375" style="55" hidden="1" customWidth="1"/>
    <col min="7" max="7" width="11.85546875" style="57" hidden="1" customWidth="1"/>
    <col min="8" max="8" width="13.5703125" style="55" hidden="1" customWidth="1"/>
    <col min="9" max="9" width="11.42578125" style="55" hidden="1" customWidth="1"/>
    <col min="10" max="10" width="12.5703125" style="55" hidden="1" customWidth="1"/>
    <col min="11" max="11" width="15.5703125" style="55" hidden="1" customWidth="1"/>
    <col min="12" max="12" width="13.28515625" style="57" hidden="1" customWidth="1"/>
    <col min="13" max="13" width="12.28515625" style="57" hidden="1" customWidth="1"/>
    <col min="14" max="14" width="13.5703125" style="55" hidden="1" customWidth="1"/>
    <col min="15" max="15" width="14.5703125" style="55" hidden="1" customWidth="1"/>
    <col min="16" max="16" width="15.85546875" style="55" hidden="1" customWidth="1"/>
    <col min="17" max="17" width="18.140625" style="55" hidden="1" customWidth="1"/>
    <col min="18" max="18" width="12.7109375" style="55" customWidth="1"/>
    <col min="19" max="19" width="13" style="55" customWidth="1"/>
    <col min="20" max="22" width="10.85546875" style="55" customWidth="1"/>
    <col min="23" max="23" width="9.42578125" style="55" customWidth="1"/>
    <col min="24" max="24" width="10.85546875" style="83" customWidth="1"/>
    <col min="25" max="25" width="9.42578125" style="83" customWidth="1"/>
    <col min="26" max="26" width="12.5703125" style="83" hidden="1" customWidth="1"/>
    <col min="27" max="27" width="12" style="83" hidden="1" customWidth="1"/>
    <col min="28" max="29" width="10.85546875" style="83" hidden="1" customWidth="1"/>
    <col min="30" max="30" width="10.5703125" style="83" hidden="1" customWidth="1"/>
    <col min="31" max="31" width="13" style="83" hidden="1" customWidth="1"/>
    <col min="32" max="33" width="10.85546875" style="83" hidden="1" customWidth="1"/>
    <col min="34" max="34" width="13.28515625" style="83" customWidth="1"/>
    <col min="35" max="36" width="10.85546875" style="83" customWidth="1"/>
    <col min="37" max="37" width="11.5703125" style="83" customWidth="1"/>
    <col min="38" max="38" width="12" style="83" customWidth="1"/>
    <col min="39" max="39" width="9.42578125" style="83" customWidth="1"/>
    <col min="40" max="40" width="11.5703125" style="83" customWidth="1"/>
    <col min="41" max="41" width="11.28515625" style="83" customWidth="1"/>
    <col min="42" max="42" width="15.5703125" style="83" customWidth="1"/>
    <col min="43" max="43" width="15.140625" style="83" customWidth="1"/>
    <col min="44" max="44" width="12.28515625" style="83" customWidth="1"/>
    <col min="45" max="45" width="11.28515625" style="83" customWidth="1"/>
    <col min="46" max="46" width="10.42578125" style="83" customWidth="1"/>
    <col min="47" max="47" width="11.7109375" style="83" customWidth="1"/>
    <col min="48" max="48" width="12.5703125" style="83" customWidth="1"/>
    <col min="49" max="49" width="12.28515625" style="83" customWidth="1"/>
    <col min="50" max="50" width="14.42578125" style="83" customWidth="1"/>
    <col min="51" max="51" width="16.140625" style="83" customWidth="1"/>
    <col min="52" max="52" width="11.140625" style="83" customWidth="1"/>
    <col min="53" max="53" width="11.5703125" style="83" customWidth="1"/>
    <col min="54" max="54" width="10.5703125" style="83" customWidth="1"/>
    <col min="55" max="55" width="9.42578125" style="83" customWidth="1"/>
    <col min="56" max="56" width="10.85546875" style="83" customWidth="1"/>
    <col min="57" max="57" width="12" style="83" customWidth="1"/>
    <col min="58" max="65" width="12" style="59" customWidth="1"/>
    <col min="66" max="66" width="13.7109375" style="59" customWidth="1"/>
    <col min="67" max="67" width="12.28515625" style="59" customWidth="1"/>
    <col min="68" max="68" width="13" style="59" customWidth="1"/>
    <col min="69" max="69" width="11.42578125" style="59" customWidth="1"/>
    <col min="70" max="70" width="13.28515625" style="59" customWidth="1"/>
    <col min="71" max="71" width="10.42578125" style="59" customWidth="1"/>
    <col min="72" max="72" width="12.85546875" style="59" customWidth="1"/>
    <col min="73" max="73" width="10.42578125" style="59" customWidth="1"/>
    <col min="74" max="74" width="12.7109375" style="59" hidden="1" customWidth="1"/>
    <col min="75" max="75" width="12.28515625" style="59" hidden="1" customWidth="1"/>
    <col min="76" max="76" width="11.140625" style="59" hidden="1" customWidth="1"/>
    <col min="77" max="77" width="10.42578125" style="55" hidden="1" customWidth="1"/>
    <col min="78" max="78" width="12" style="55" hidden="1" customWidth="1"/>
    <col min="79" max="79" width="10.140625" style="25" hidden="1" customWidth="1"/>
    <col min="80" max="80" width="11" style="25" hidden="1" customWidth="1"/>
    <col min="81" max="81" width="11.140625" style="25" hidden="1" customWidth="1"/>
    <col min="82" max="82" width="11.7109375" style="25" customWidth="1"/>
    <col min="83" max="90" width="11.140625" style="25" customWidth="1"/>
    <col min="91" max="91" width="14" style="25" customWidth="1"/>
    <col min="92" max="92" width="13.42578125" style="25" customWidth="1"/>
    <col min="93" max="93" width="13" style="25" customWidth="1"/>
    <col min="94" max="94" width="13.140625" style="25" customWidth="1"/>
    <col min="95" max="96" width="11.140625" style="25" customWidth="1"/>
    <col min="97" max="98" width="13" style="25" customWidth="1"/>
    <col min="99" max="99" width="9.7109375" style="25" customWidth="1"/>
    <col min="100" max="100" width="12.140625" style="25" customWidth="1"/>
    <col min="101" max="101" width="14.42578125" style="25" customWidth="1"/>
    <col min="102" max="103" width="9.140625" style="25"/>
    <col min="104" max="104" width="9.7109375" style="25" customWidth="1"/>
    <col min="105" max="105" width="12.5703125" style="25" customWidth="1"/>
    <col min="106" max="106" width="11.5703125" style="25" customWidth="1"/>
    <col min="107" max="16384" width="9.140625" style="25"/>
  </cols>
  <sheetData>
    <row r="1" spans="1:98" s="1" customFormat="1" ht="20.100000000000001" customHeight="1">
      <c r="L1" s="2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</row>
    <row r="2" spans="1:98" s="3" customFormat="1" ht="20.100000000000001" customHeight="1">
      <c r="A2" s="145" t="s">
        <v>249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X2" s="82"/>
      <c r="Y2" s="82"/>
      <c r="Z2" s="83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CT2" s="127" t="s">
        <v>262</v>
      </c>
    </row>
    <row r="3" spans="1:98" s="8" customFormat="1" ht="51.75" customHeight="1">
      <c r="A3" s="4"/>
      <c r="B3" s="5"/>
      <c r="C3" s="6"/>
      <c r="D3" s="6"/>
      <c r="E3" s="7"/>
      <c r="F3" s="6"/>
      <c r="G3" s="6"/>
      <c r="H3" s="6"/>
      <c r="I3" s="6"/>
      <c r="J3" s="6"/>
      <c r="K3" s="6">
        <f>11.17+8.93+3.72+11.17+11.17+20.12+3.72</f>
        <v>70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4"/>
      <c r="Y3" s="84"/>
      <c r="Z3" s="84"/>
      <c r="AA3" s="137" t="s">
        <v>251</v>
      </c>
      <c r="AB3" s="137"/>
      <c r="AC3" s="137"/>
      <c r="AD3" s="137"/>
      <c r="AE3" s="137"/>
      <c r="AF3" s="137"/>
      <c r="AG3" s="137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134" t="s">
        <v>256</v>
      </c>
      <c r="BG3" s="132"/>
      <c r="BH3" s="132"/>
      <c r="BI3" s="132"/>
      <c r="BJ3" s="132"/>
      <c r="BK3" s="132"/>
      <c r="BL3" s="132"/>
      <c r="BM3" s="132"/>
      <c r="BN3" s="135" t="s">
        <v>257</v>
      </c>
      <c r="BO3" s="135"/>
      <c r="BP3" s="135"/>
      <c r="BQ3" s="135"/>
      <c r="BR3" s="135"/>
      <c r="BS3" s="135"/>
      <c r="BT3" s="135"/>
      <c r="BU3" s="135"/>
      <c r="BV3" s="136" t="s">
        <v>258</v>
      </c>
      <c r="BW3" s="136"/>
      <c r="BX3" s="136"/>
      <c r="BY3" s="136"/>
      <c r="BZ3" s="136"/>
      <c r="CA3" s="136"/>
      <c r="CB3" s="136"/>
      <c r="CC3" s="136"/>
      <c r="CD3" s="128" t="s">
        <v>259</v>
      </c>
      <c r="CE3" s="128"/>
      <c r="CF3" s="128"/>
      <c r="CG3" s="128"/>
      <c r="CH3" s="128"/>
      <c r="CI3" s="128"/>
      <c r="CJ3" s="128"/>
      <c r="CK3" s="128"/>
      <c r="CL3" s="126" t="s">
        <v>260</v>
      </c>
      <c r="CM3" s="132" t="s">
        <v>261</v>
      </c>
      <c r="CN3" s="132"/>
      <c r="CO3" s="132"/>
      <c r="CP3" s="132"/>
      <c r="CQ3" s="132"/>
      <c r="CR3" s="132"/>
      <c r="CS3" s="132"/>
      <c r="CT3" s="132"/>
    </row>
    <row r="4" spans="1:98" s="12" customFormat="1" ht="45.75" customHeight="1">
      <c r="A4" s="146" t="s">
        <v>0</v>
      </c>
      <c r="B4" s="9" t="s">
        <v>1</v>
      </c>
      <c r="C4" s="140" t="s">
        <v>2</v>
      </c>
      <c r="D4" s="141"/>
      <c r="E4" s="147"/>
      <c r="F4" s="129" t="s">
        <v>3</v>
      </c>
      <c r="G4" s="129"/>
      <c r="H4" s="129"/>
      <c r="I4" s="140" t="s">
        <v>4</v>
      </c>
      <c r="J4" s="141"/>
      <c r="K4" s="147"/>
      <c r="L4" s="140" t="s">
        <v>5</v>
      </c>
      <c r="M4" s="141"/>
      <c r="N4" s="147"/>
      <c r="O4" s="11"/>
      <c r="P4" s="148" t="s">
        <v>6</v>
      </c>
      <c r="Q4" s="149"/>
      <c r="R4" s="140" t="s">
        <v>2</v>
      </c>
      <c r="S4" s="141"/>
      <c r="T4" s="129" t="s">
        <v>3</v>
      </c>
      <c r="U4" s="129"/>
      <c r="V4" s="140" t="s">
        <v>4</v>
      </c>
      <c r="W4" s="141"/>
      <c r="X4" s="129" t="s">
        <v>5</v>
      </c>
      <c r="Y4" s="129"/>
      <c r="Z4" s="129" t="s">
        <v>2</v>
      </c>
      <c r="AA4" s="129"/>
      <c r="AB4" s="129" t="s">
        <v>3</v>
      </c>
      <c r="AC4" s="129"/>
      <c r="AD4" s="129" t="s">
        <v>4</v>
      </c>
      <c r="AE4" s="129"/>
      <c r="AF4" s="129" t="s">
        <v>5</v>
      </c>
      <c r="AG4" s="129"/>
      <c r="AH4" s="129" t="s">
        <v>2</v>
      </c>
      <c r="AI4" s="129"/>
      <c r="AJ4" s="129" t="s">
        <v>3</v>
      </c>
      <c r="AK4" s="129"/>
      <c r="AL4" s="129" t="s">
        <v>4</v>
      </c>
      <c r="AM4" s="129"/>
      <c r="AN4" s="129" t="s">
        <v>5</v>
      </c>
      <c r="AO4" s="129"/>
      <c r="AP4" s="129" t="s">
        <v>2</v>
      </c>
      <c r="AQ4" s="129"/>
      <c r="AR4" s="129" t="s">
        <v>3</v>
      </c>
      <c r="AS4" s="129"/>
      <c r="AT4" s="129" t="s">
        <v>4</v>
      </c>
      <c r="AU4" s="129"/>
      <c r="AV4" s="129" t="s">
        <v>5</v>
      </c>
      <c r="AW4" s="129"/>
      <c r="AX4" s="133" t="s">
        <v>2</v>
      </c>
      <c r="AY4" s="133"/>
      <c r="AZ4" s="129" t="s">
        <v>3</v>
      </c>
      <c r="BA4" s="129"/>
      <c r="BB4" s="129" t="s">
        <v>4</v>
      </c>
      <c r="BC4" s="129"/>
      <c r="BD4" s="129" t="s">
        <v>5</v>
      </c>
      <c r="BE4" s="129"/>
      <c r="BF4" s="133" t="s">
        <v>2</v>
      </c>
      <c r="BG4" s="133"/>
      <c r="BH4" s="129" t="s">
        <v>3</v>
      </c>
      <c r="BI4" s="129"/>
      <c r="BJ4" s="129" t="s">
        <v>4</v>
      </c>
      <c r="BK4" s="129"/>
      <c r="BL4" s="129" t="s">
        <v>5</v>
      </c>
      <c r="BM4" s="129"/>
      <c r="BN4" s="133" t="s">
        <v>2</v>
      </c>
      <c r="BO4" s="133"/>
      <c r="BP4" s="129" t="s">
        <v>3</v>
      </c>
      <c r="BQ4" s="129"/>
      <c r="BR4" s="129" t="s">
        <v>4</v>
      </c>
      <c r="BS4" s="129"/>
      <c r="BT4" s="129" t="s">
        <v>5</v>
      </c>
      <c r="BU4" s="129"/>
      <c r="BV4" s="133" t="s">
        <v>2</v>
      </c>
      <c r="BW4" s="133"/>
      <c r="BX4" s="129" t="s">
        <v>3</v>
      </c>
      <c r="BY4" s="129"/>
      <c r="BZ4" s="129" t="s">
        <v>4</v>
      </c>
      <c r="CA4" s="129"/>
      <c r="CB4" s="129" t="s">
        <v>5</v>
      </c>
      <c r="CC4" s="129"/>
      <c r="CD4" s="133" t="s">
        <v>2</v>
      </c>
      <c r="CE4" s="133"/>
      <c r="CF4" s="129" t="s">
        <v>3</v>
      </c>
      <c r="CG4" s="129"/>
      <c r="CH4" s="129" t="s">
        <v>4</v>
      </c>
      <c r="CI4" s="129"/>
      <c r="CJ4" s="129" t="s">
        <v>5</v>
      </c>
      <c r="CK4" s="129"/>
      <c r="CL4" s="125" t="s">
        <v>2</v>
      </c>
      <c r="CM4" s="130" t="s">
        <v>2</v>
      </c>
      <c r="CN4" s="131"/>
      <c r="CO4" s="129" t="s">
        <v>3</v>
      </c>
      <c r="CP4" s="129"/>
      <c r="CQ4" s="129" t="s">
        <v>4</v>
      </c>
      <c r="CR4" s="129"/>
      <c r="CS4" s="129" t="s">
        <v>5</v>
      </c>
      <c r="CT4" s="129"/>
    </row>
    <row r="5" spans="1:98" s="12" customFormat="1" ht="20.100000000000001" customHeight="1">
      <c r="A5" s="146"/>
      <c r="B5" s="9"/>
      <c r="C5" s="142" t="s">
        <v>7</v>
      </c>
      <c r="D5" s="143"/>
      <c r="E5" s="129" t="s">
        <v>8</v>
      </c>
      <c r="F5" s="144" t="s">
        <v>7</v>
      </c>
      <c r="G5" s="144"/>
      <c r="H5" s="150" t="s">
        <v>8</v>
      </c>
      <c r="I5" s="13" t="s">
        <v>7</v>
      </c>
      <c r="J5" s="13"/>
      <c r="K5" s="150" t="s">
        <v>8</v>
      </c>
      <c r="L5" s="13" t="s">
        <v>7</v>
      </c>
      <c r="M5" s="13"/>
      <c r="N5" s="129" t="s">
        <v>8</v>
      </c>
      <c r="O5" s="11"/>
      <c r="P5" s="151" t="s">
        <v>7</v>
      </c>
      <c r="Q5" s="152"/>
      <c r="R5" s="142" t="s">
        <v>7</v>
      </c>
      <c r="S5" s="143"/>
      <c r="T5" s="144" t="s">
        <v>7</v>
      </c>
      <c r="U5" s="144"/>
      <c r="V5" s="13" t="s">
        <v>7</v>
      </c>
      <c r="W5" s="73"/>
      <c r="X5" s="13" t="s">
        <v>7</v>
      </c>
      <c r="Y5" s="13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</row>
    <row r="6" spans="1:98" s="18" customFormat="1" ht="40.5" customHeight="1">
      <c r="A6" s="146"/>
      <c r="B6" s="9" t="s">
        <v>1</v>
      </c>
      <c r="C6" s="14" t="s">
        <v>9</v>
      </c>
      <c r="D6" s="14" t="s">
        <v>10</v>
      </c>
      <c r="E6" s="129"/>
      <c r="F6" s="14" t="s">
        <v>9</v>
      </c>
      <c r="G6" s="14" t="s">
        <v>11</v>
      </c>
      <c r="H6" s="150"/>
      <c r="I6" s="14" t="s">
        <v>9</v>
      </c>
      <c r="J6" s="14" t="s">
        <v>10</v>
      </c>
      <c r="K6" s="150"/>
      <c r="L6" s="14" t="s">
        <v>9</v>
      </c>
      <c r="M6" s="14" t="s">
        <v>10</v>
      </c>
      <c r="N6" s="129"/>
      <c r="O6" s="15" t="s">
        <v>12</v>
      </c>
      <c r="P6" s="16" t="s">
        <v>13</v>
      </c>
      <c r="Q6" s="17" t="s">
        <v>14</v>
      </c>
      <c r="R6" s="64" t="s">
        <v>9</v>
      </c>
      <c r="S6" s="64" t="s">
        <v>10</v>
      </c>
      <c r="T6" s="64" t="s">
        <v>9</v>
      </c>
      <c r="U6" s="64" t="s">
        <v>11</v>
      </c>
      <c r="V6" s="64" t="s">
        <v>9</v>
      </c>
      <c r="W6" s="74" t="s">
        <v>10</v>
      </c>
      <c r="X6" s="71" t="s">
        <v>9</v>
      </c>
      <c r="Y6" s="71" t="s">
        <v>10</v>
      </c>
      <c r="Z6" s="71" t="s">
        <v>9</v>
      </c>
      <c r="AA6" s="71" t="s">
        <v>10</v>
      </c>
      <c r="AB6" s="71" t="s">
        <v>9</v>
      </c>
      <c r="AC6" s="71" t="s">
        <v>11</v>
      </c>
      <c r="AD6" s="71" t="s">
        <v>9</v>
      </c>
      <c r="AE6" s="71" t="s">
        <v>10</v>
      </c>
      <c r="AF6" s="71" t="s">
        <v>9</v>
      </c>
      <c r="AG6" s="71" t="s">
        <v>10</v>
      </c>
      <c r="AH6" s="71" t="s">
        <v>9</v>
      </c>
      <c r="AI6" s="71" t="s">
        <v>10</v>
      </c>
      <c r="AJ6" s="71" t="s">
        <v>9</v>
      </c>
      <c r="AK6" s="71" t="s">
        <v>11</v>
      </c>
      <c r="AL6" s="71" t="s">
        <v>9</v>
      </c>
      <c r="AM6" s="71" t="s">
        <v>10</v>
      </c>
      <c r="AN6" s="71" t="s">
        <v>9</v>
      </c>
      <c r="AO6" s="71" t="s">
        <v>10</v>
      </c>
      <c r="AP6" s="71" t="s">
        <v>9</v>
      </c>
      <c r="AQ6" s="71" t="s">
        <v>10</v>
      </c>
      <c r="AR6" s="71" t="s">
        <v>9</v>
      </c>
      <c r="AS6" s="71" t="s">
        <v>11</v>
      </c>
      <c r="AT6" s="71" t="s">
        <v>9</v>
      </c>
      <c r="AU6" s="71" t="s">
        <v>10</v>
      </c>
      <c r="AV6" s="71" t="s">
        <v>9</v>
      </c>
      <c r="AW6" s="71" t="s">
        <v>10</v>
      </c>
      <c r="AX6" s="71" t="s">
        <v>9</v>
      </c>
      <c r="AY6" s="71" t="s">
        <v>10</v>
      </c>
      <c r="AZ6" s="71" t="s">
        <v>9</v>
      </c>
      <c r="BA6" s="71" t="s">
        <v>11</v>
      </c>
      <c r="BB6" s="71" t="s">
        <v>9</v>
      </c>
      <c r="BC6" s="71" t="s">
        <v>10</v>
      </c>
      <c r="BD6" s="71" t="s">
        <v>9</v>
      </c>
      <c r="BE6" s="71" t="s">
        <v>10</v>
      </c>
      <c r="BF6" s="96" t="s">
        <v>9</v>
      </c>
      <c r="BG6" s="96" t="s">
        <v>10</v>
      </c>
      <c r="BH6" s="96" t="s">
        <v>9</v>
      </c>
      <c r="BI6" s="96" t="s">
        <v>11</v>
      </c>
      <c r="BJ6" s="96" t="s">
        <v>9</v>
      </c>
      <c r="BK6" s="96" t="s">
        <v>10</v>
      </c>
      <c r="BL6" s="96" t="s">
        <v>9</v>
      </c>
      <c r="BM6" s="96" t="s">
        <v>10</v>
      </c>
      <c r="BN6" s="97" t="s">
        <v>9</v>
      </c>
      <c r="BO6" s="97" t="s">
        <v>10</v>
      </c>
      <c r="BP6" s="97" t="s">
        <v>9</v>
      </c>
      <c r="BQ6" s="97" t="s">
        <v>11</v>
      </c>
      <c r="BR6" s="97" t="s">
        <v>9</v>
      </c>
      <c r="BS6" s="97" t="s">
        <v>10</v>
      </c>
      <c r="BT6" s="97" t="s">
        <v>9</v>
      </c>
      <c r="BU6" s="97" t="s">
        <v>10</v>
      </c>
      <c r="BV6" s="120" t="s">
        <v>9</v>
      </c>
      <c r="BW6" s="120" t="s">
        <v>10</v>
      </c>
      <c r="BX6" s="120" t="s">
        <v>9</v>
      </c>
      <c r="BY6" s="120" t="s">
        <v>11</v>
      </c>
      <c r="BZ6" s="120" t="s">
        <v>9</v>
      </c>
      <c r="CA6" s="120" t="s">
        <v>10</v>
      </c>
      <c r="CB6" s="120" t="s">
        <v>9</v>
      </c>
      <c r="CC6" s="120" t="s">
        <v>10</v>
      </c>
      <c r="CD6" s="120" t="s">
        <v>9</v>
      </c>
      <c r="CE6" s="120" t="s">
        <v>10</v>
      </c>
      <c r="CF6" s="120" t="s">
        <v>9</v>
      </c>
      <c r="CG6" s="120" t="s">
        <v>11</v>
      </c>
      <c r="CH6" s="120" t="s">
        <v>9</v>
      </c>
      <c r="CI6" s="120" t="s">
        <v>10</v>
      </c>
      <c r="CJ6" s="120" t="s">
        <v>9</v>
      </c>
      <c r="CK6" s="120" t="s">
        <v>10</v>
      </c>
      <c r="CL6" s="124" t="s">
        <v>9</v>
      </c>
      <c r="CM6" s="124" t="s">
        <v>9</v>
      </c>
      <c r="CN6" s="124" t="s">
        <v>10</v>
      </c>
      <c r="CO6" s="124" t="s">
        <v>9</v>
      </c>
      <c r="CP6" s="124" t="s">
        <v>11</v>
      </c>
      <c r="CQ6" s="124" t="s">
        <v>9</v>
      </c>
      <c r="CR6" s="124" t="s">
        <v>10</v>
      </c>
      <c r="CS6" s="124" t="s">
        <v>9</v>
      </c>
      <c r="CT6" s="124" t="s">
        <v>10</v>
      </c>
    </row>
    <row r="7" spans="1:98" s="63" customFormat="1" ht="60.75" customHeight="1">
      <c r="A7" s="62"/>
      <c r="B7" s="9"/>
      <c r="C7" s="60"/>
      <c r="D7" s="60"/>
      <c r="E7" s="61"/>
      <c r="F7" s="60"/>
      <c r="G7" s="60"/>
      <c r="H7" s="60"/>
      <c r="I7" s="60"/>
      <c r="J7" s="60"/>
      <c r="K7" s="60"/>
      <c r="L7" s="60"/>
      <c r="M7" s="60"/>
      <c r="N7" s="61"/>
      <c r="O7" s="15"/>
      <c r="P7" s="16"/>
      <c r="Q7" s="17"/>
      <c r="R7" s="138" t="s">
        <v>250</v>
      </c>
      <c r="S7" s="139"/>
      <c r="T7" s="139"/>
      <c r="U7" s="139"/>
      <c r="V7" s="139"/>
      <c r="W7" s="139"/>
      <c r="X7" s="139"/>
      <c r="Y7" s="139"/>
      <c r="Z7" s="85"/>
      <c r="AA7" s="85"/>
      <c r="AB7" s="85"/>
      <c r="AC7" s="85"/>
      <c r="AD7" s="85"/>
      <c r="AE7" s="85"/>
      <c r="AF7" s="85"/>
      <c r="AG7" s="85"/>
      <c r="AH7" s="150" t="s">
        <v>253</v>
      </c>
      <c r="AI7" s="150"/>
      <c r="AJ7" s="150"/>
      <c r="AK7" s="150"/>
      <c r="AL7" s="150"/>
      <c r="AM7" s="150"/>
      <c r="AN7" s="150"/>
      <c r="AO7" s="150"/>
      <c r="AP7" s="150" t="s">
        <v>254</v>
      </c>
      <c r="AQ7" s="150"/>
      <c r="AR7" s="150"/>
      <c r="AS7" s="150"/>
      <c r="AT7" s="150"/>
      <c r="AU7" s="150"/>
      <c r="AV7" s="150"/>
      <c r="AW7" s="150"/>
      <c r="AX7" s="153" t="s">
        <v>255</v>
      </c>
      <c r="AY7" s="154"/>
      <c r="AZ7" s="154"/>
      <c r="BA7" s="154"/>
      <c r="BB7" s="154"/>
      <c r="BC7" s="154"/>
      <c r="BD7" s="154"/>
      <c r="BE7" s="155"/>
      <c r="BF7" s="72"/>
      <c r="BG7" s="72"/>
      <c r="BH7" s="72"/>
      <c r="BI7" s="72"/>
      <c r="BJ7" s="72"/>
      <c r="BK7" s="72"/>
      <c r="BL7" s="72"/>
      <c r="BM7" s="72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62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</row>
    <row r="8" spans="1:98" s="24" customFormat="1" ht="20.100000000000001" customHeight="1">
      <c r="A8" s="19">
        <v>1</v>
      </c>
      <c r="B8" s="20" t="s">
        <v>15</v>
      </c>
      <c r="C8" s="21">
        <v>700</v>
      </c>
      <c r="D8" s="21">
        <v>200</v>
      </c>
      <c r="E8" s="10">
        <f>C8+D8</f>
        <v>900</v>
      </c>
      <c r="F8" s="22">
        <v>7</v>
      </c>
      <c r="G8" s="22">
        <v>0</v>
      </c>
      <c r="H8" s="10">
        <f>F8+G8</f>
        <v>7</v>
      </c>
      <c r="I8" s="22">
        <v>24</v>
      </c>
      <c r="J8" s="22">
        <v>0</v>
      </c>
      <c r="K8" s="10">
        <f t="shared" ref="K8" si="0">I8+J8</f>
        <v>24</v>
      </c>
      <c r="L8" s="22">
        <v>150</v>
      </c>
      <c r="M8" s="22">
        <v>35</v>
      </c>
      <c r="N8" s="10">
        <f>L8+M8</f>
        <v>185</v>
      </c>
      <c r="O8" s="10">
        <f>C8+F8+I8+L8</f>
        <v>881</v>
      </c>
      <c r="P8" s="23">
        <f>D8+G8+J8+M8</f>
        <v>235</v>
      </c>
      <c r="Q8" s="10">
        <f t="shared" ref="Q8:Q86" si="1">O8+P8</f>
        <v>1116</v>
      </c>
      <c r="R8" s="65">
        <f>ROUND(C8*31.82%,2)</f>
        <v>222.74</v>
      </c>
      <c r="S8" s="65">
        <f>ROUND(D8*15%,2)</f>
        <v>30</v>
      </c>
      <c r="T8" s="65">
        <f>ROUND(F8*31.82%,2)</f>
        <v>2.23</v>
      </c>
      <c r="U8" s="65">
        <f>ROUND(G8*15%,2)</f>
        <v>0</v>
      </c>
      <c r="V8" s="65">
        <f>ROUND(I8*31.82%,2)</f>
        <v>7.64</v>
      </c>
      <c r="W8" s="65">
        <f>ROUND(J8*15%,2)</f>
        <v>0</v>
      </c>
      <c r="X8" s="70">
        <f>ROUND(L8*31.82%,2)</f>
        <v>47.73</v>
      </c>
      <c r="Y8" s="70">
        <f>ROUND(M8*15%,2)</f>
        <v>5.25</v>
      </c>
      <c r="Z8" s="70">
        <v>700</v>
      </c>
      <c r="AA8" s="70">
        <v>200</v>
      </c>
      <c r="AB8" s="70">
        <v>7</v>
      </c>
      <c r="AC8" s="70">
        <v>0</v>
      </c>
      <c r="AD8" s="70">
        <v>24</v>
      </c>
      <c r="AE8" s="70">
        <v>0</v>
      </c>
      <c r="AF8" s="70">
        <v>150</v>
      </c>
      <c r="AG8" s="70">
        <v>35</v>
      </c>
      <c r="AH8" s="70">
        <f>ROUND(Z8*25%,2)</f>
        <v>175</v>
      </c>
      <c r="AI8" s="70">
        <f>ROUND(AA8*40%-S8,2)</f>
        <v>50</v>
      </c>
      <c r="AJ8" s="70">
        <f t="shared" ref="AJ8:AJ23" si="2">ROUND(AB8*56.82%-T8,2)</f>
        <v>1.75</v>
      </c>
      <c r="AK8" s="70">
        <f>ROUND(AC8*40%-U8,2)</f>
        <v>0</v>
      </c>
      <c r="AL8" s="70">
        <f t="shared" ref="AL8:AL71" si="3">ROUND(AD8*56.82%-V8,2)</f>
        <v>6</v>
      </c>
      <c r="AM8" s="70">
        <f>ROUND(AE8*40%-W8,2)</f>
        <v>0</v>
      </c>
      <c r="AN8" s="70">
        <f>ROUND(AF8*25%,2)</f>
        <v>37.5</v>
      </c>
      <c r="AO8" s="70">
        <f>ROUND(AG8*25%,2)</f>
        <v>8.75</v>
      </c>
      <c r="AP8" s="70">
        <f>+AH8+R8</f>
        <v>397.74</v>
      </c>
      <c r="AQ8" s="70">
        <f>+AI8+S8</f>
        <v>80</v>
      </c>
      <c r="AR8" s="70">
        <f t="shared" ref="AR8:AT8" si="4">+AJ8+T8</f>
        <v>3.98</v>
      </c>
      <c r="AS8" s="70">
        <f t="shared" si="4"/>
        <v>0</v>
      </c>
      <c r="AT8" s="70">
        <f t="shared" si="4"/>
        <v>13.64</v>
      </c>
      <c r="AU8" s="70">
        <f t="shared" ref="AU8" si="5">+AM8+W8</f>
        <v>0</v>
      </c>
      <c r="AV8" s="70">
        <f t="shared" ref="AV8:AW8" si="6">+AN8+X8</f>
        <v>85.22999999999999</v>
      </c>
      <c r="AW8" s="70">
        <f t="shared" si="6"/>
        <v>14</v>
      </c>
      <c r="AX8" s="70">
        <f>ROUND(Z8*25%,2)</f>
        <v>175</v>
      </c>
      <c r="AY8" s="93">
        <f>ROUND(AA8*16.66%,2)</f>
        <v>33.32</v>
      </c>
      <c r="AZ8" s="70">
        <f>ROUND(AB8*20.27%,2)</f>
        <v>1.42</v>
      </c>
      <c r="BA8" s="70">
        <f>ROUND(AC8*16.06%,2)</f>
        <v>0</v>
      </c>
      <c r="BB8" s="70">
        <f>ROUND(AD8*25%,2)-0.01</f>
        <v>5.99</v>
      </c>
      <c r="BC8" s="70">
        <f t="shared" ref="BC8:BD8" si="7">ROUND(AE8*25%,2)</f>
        <v>0</v>
      </c>
      <c r="BD8" s="70">
        <f t="shared" si="7"/>
        <v>37.5</v>
      </c>
      <c r="BE8" s="70">
        <f>ROUND(AG8*24.03%,2)-0.09</f>
        <v>8.32</v>
      </c>
      <c r="BF8" s="70">
        <f>+AP8+AX8</f>
        <v>572.74</v>
      </c>
      <c r="BG8" s="70">
        <f t="shared" ref="BG8:BM8" si="8">+AQ8+AY8</f>
        <v>113.32</v>
      </c>
      <c r="BH8" s="70">
        <f t="shared" si="8"/>
        <v>5.4</v>
      </c>
      <c r="BI8" s="70">
        <f t="shared" si="8"/>
        <v>0</v>
      </c>
      <c r="BJ8" s="70">
        <f t="shared" si="8"/>
        <v>19.630000000000003</v>
      </c>
      <c r="BK8" s="70">
        <f t="shared" si="8"/>
        <v>0</v>
      </c>
      <c r="BL8" s="70">
        <f t="shared" si="8"/>
        <v>122.72999999999999</v>
      </c>
      <c r="BM8" s="70">
        <f t="shared" si="8"/>
        <v>22.32</v>
      </c>
      <c r="BN8" s="70">
        <v>700</v>
      </c>
      <c r="BO8" s="70">
        <v>200</v>
      </c>
      <c r="BP8" s="70">
        <v>7</v>
      </c>
      <c r="BQ8" s="70">
        <v>0</v>
      </c>
      <c r="BR8" s="70">
        <v>24</v>
      </c>
      <c r="BS8" s="70">
        <v>0</v>
      </c>
      <c r="BT8" s="70">
        <v>150</v>
      </c>
      <c r="BU8" s="70">
        <v>35</v>
      </c>
      <c r="BV8" s="70">
        <f>ROUND(+BN8-BF8,2)</f>
        <v>127.26</v>
      </c>
      <c r="BW8" s="70">
        <f t="shared" ref="BW8:CC8" si="9">ROUND(+BO8-BG8,2)</f>
        <v>86.68</v>
      </c>
      <c r="BX8" s="70">
        <f t="shared" si="9"/>
        <v>1.6</v>
      </c>
      <c r="BY8" s="70">
        <f t="shared" si="9"/>
        <v>0</v>
      </c>
      <c r="BZ8" s="70">
        <f t="shared" si="9"/>
        <v>4.37</v>
      </c>
      <c r="CA8" s="70">
        <f t="shared" si="9"/>
        <v>0</v>
      </c>
      <c r="CB8" s="70">
        <f t="shared" si="9"/>
        <v>27.27</v>
      </c>
      <c r="CC8" s="156">
        <f t="shared" si="9"/>
        <v>12.68</v>
      </c>
      <c r="CD8" s="70">
        <f>ROUND(BV8*75%,2)</f>
        <v>95.45</v>
      </c>
      <c r="CE8" s="70">
        <f>ROUND(BW8*75%,2)</f>
        <v>65.010000000000005</v>
      </c>
      <c r="CF8" s="70">
        <f>BX8</f>
        <v>1.6</v>
      </c>
      <c r="CG8" s="70">
        <f t="shared" ref="CG8:CK8" si="10">BY8</f>
        <v>0</v>
      </c>
      <c r="CH8" s="70">
        <f t="shared" si="10"/>
        <v>4.37</v>
      </c>
      <c r="CI8" s="70">
        <f t="shared" si="10"/>
        <v>0</v>
      </c>
      <c r="CJ8" s="70">
        <f t="shared" si="10"/>
        <v>27.27</v>
      </c>
      <c r="CK8" s="70">
        <f t="shared" si="10"/>
        <v>12.68</v>
      </c>
      <c r="CL8" s="70">
        <v>31.81</v>
      </c>
      <c r="CM8" s="70">
        <f>+CL8+CD8+BF8</f>
        <v>700</v>
      </c>
      <c r="CN8" s="70">
        <f>+CE8+BG8</f>
        <v>178.32999999999998</v>
      </c>
      <c r="CO8" s="70">
        <f t="shared" ref="CO8:CT8" si="11">+CF8+BH8</f>
        <v>7</v>
      </c>
      <c r="CP8" s="70">
        <f t="shared" si="11"/>
        <v>0</v>
      </c>
      <c r="CQ8" s="70">
        <f t="shared" si="11"/>
        <v>24.000000000000004</v>
      </c>
      <c r="CR8" s="70">
        <f t="shared" si="11"/>
        <v>0</v>
      </c>
      <c r="CS8" s="70">
        <f t="shared" si="11"/>
        <v>150</v>
      </c>
      <c r="CT8" s="70">
        <f t="shared" si="11"/>
        <v>35</v>
      </c>
    </row>
    <row r="9" spans="1:98" ht="20.100000000000001" customHeight="1">
      <c r="A9" s="19">
        <v>2</v>
      </c>
      <c r="B9" s="20" t="s">
        <v>16</v>
      </c>
      <c r="C9" s="21">
        <v>128</v>
      </c>
      <c r="D9" s="21">
        <v>0</v>
      </c>
      <c r="E9" s="10">
        <f>C9+D9</f>
        <v>128</v>
      </c>
      <c r="F9" s="22">
        <v>0</v>
      </c>
      <c r="G9" s="22">
        <v>0</v>
      </c>
      <c r="H9" s="10">
        <f t="shared" ref="H9:H72" si="12">F9+G9</f>
        <v>0</v>
      </c>
      <c r="I9" s="22">
        <v>10</v>
      </c>
      <c r="J9" s="22">
        <v>0</v>
      </c>
      <c r="K9" s="10">
        <f t="shared" ref="K9:K72" si="13">I9+J9</f>
        <v>10</v>
      </c>
      <c r="L9" s="22">
        <v>30</v>
      </c>
      <c r="M9" s="22">
        <v>0</v>
      </c>
      <c r="N9" s="10">
        <f t="shared" ref="N9:N88" si="14">L9+M9</f>
        <v>30</v>
      </c>
      <c r="O9" s="10">
        <f>C9+F9+I9+L9</f>
        <v>168</v>
      </c>
      <c r="P9" s="23">
        <f>D9+G9+J9+M9</f>
        <v>0</v>
      </c>
      <c r="Q9" s="10">
        <f t="shared" si="1"/>
        <v>168</v>
      </c>
      <c r="R9" s="65">
        <f t="shared" ref="R9:R72" si="15">ROUND(C9*31.82%,2)</f>
        <v>40.729999999999997</v>
      </c>
      <c r="S9" s="65">
        <f t="shared" ref="S9:S72" si="16">ROUND(D9*15%,2)</f>
        <v>0</v>
      </c>
      <c r="T9" s="65">
        <f t="shared" ref="T9:T72" si="17">ROUND(F9*31.82%,2)</f>
        <v>0</v>
      </c>
      <c r="U9" s="65">
        <f t="shared" ref="U9:U72" si="18">ROUND(G9*15%,2)</f>
        <v>0</v>
      </c>
      <c r="V9" s="65">
        <f t="shared" ref="V9:V72" si="19">ROUND(I9*31.82%,2)</f>
        <v>3.18</v>
      </c>
      <c r="W9" s="65">
        <f t="shared" ref="W9:W72" si="20">ROUND(J9*15%,2)</f>
        <v>0</v>
      </c>
      <c r="X9" s="70">
        <f t="shared" ref="X9:X72" si="21">ROUND(L9*31.82%,2)</f>
        <v>9.5500000000000007</v>
      </c>
      <c r="Y9" s="70">
        <f t="shared" ref="Y9:Y72" si="22">ROUND(M9*15%,2)</f>
        <v>0</v>
      </c>
      <c r="Z9" s="83">
        <v>128</v>
      </c>
      <c r="AA9" s="83">
        <v>0</v>
      </c>
      <c r="AB9" s="83">
        <v>0</v>
      </c>
      <c r="AC9" s="83">
        <v>0</v>
      </c>
      <c r="AD9" s="83">
        <v>10</v>
      </c>
      <c r="AE9" s="83">
        <v>0</v>
      </c>
      <c r="AF9" s="83">
        <v>30</v>
      </c>
      <c r="AG9" s="83">
        <v>0</v>
      </c>
      <c r="AH9" s="70">
        <f t="shared" ref="AH9:AH40" si="23">ROUND(Z9*25%,2)</f>
        <v>32</v>
      </c>
      <c r="AI9" s="70">
        <f t="shared" ref="AI9:AI72" si="24">ROUND(AA9*40%-S9,2)</f>
        <v>0</v>
      </c>
      <c r="AJ9" s="70">
        <f t="shared" si="2"/>
        <v>0</v>
      </c>
      <c r="AK9" s="70">
        <f t="shared" ref="AK9:AK72" si="25">ROUND(AC9*40%-U9,2)</f>
        <v>0</v>
      </c>
      <c r="AL9" s="70">
        <f t="shared" si="3"/>
        <v>2.5</v>
      </c>
      <c r="AM9" s="70">
        <f t="shared" ref="AM9:AM72" si="26">ROUND(AE9*40%-W9,2)</f>
        <v>0</v>
      </c>
      <c r="AN9" s="70">
        <f t="shared" ref="AN9:AN15" si="27">ROUND(AF9*25%,2)</f>
        <v>7.5</v>
      </c>
      <c r="AO9" s="70">
        <f t="shared" ref="AO9:AO15" si="28">ROUND(AG9*25%,2)</f>
        <v>0</v>
      </c>
      <c r="AP9" s="70">
        <f t="shared" ref="AP9:AP72" si="29">+AH9+R9</f>
        <v>72.72999999999999</v>
      </c>
      <c r="AQ9" s="70">
        <f t="shared" ref="AQ9:AQ72" si="30">+AI9+S9</f>
        <v>0</v>
      </c>
      <c r="AR9" s="70">
        <f t="shared" ref="AR9:AR72" si="31">+AJ9+T9</f>
        <v>0</v>
      </c>
      <c r="AS9" s="70">
        <f t="shared" ref="AS9:AS72" si="32">+AK9+U9</f>
        <v>0</v>
      </c>
      <c r="AT9" s="70">
        <f t="shared" ref="AT9:AT72" si="33">+AL9+V9</f>
        <v>5.68</v>
      </c>
      <c r="AU9" s="70">
        <f t="shared" ref="AU9:AU72" si="34">+AM9+W9</f>
        <v>0</v>
      </c>
      <c r="AV9" s="70">
        <f t="shared" ref="AV9:AV72" si="35">+AN9+X9</f>
        <v>17.05</v>
      </c>
      <c r="AW9" s="70">
        <f t="shared" ref="AW9:AW72" si="36">+AO9+Y9</f>
        <v>0</v>
      </c>
      <c r="AX9" s="70">
        <f t="shared" ref="AX9:AX72" si="37">ROUND(Z9*25%,2)</f>
        <v>32</v>
      </c>
      <c r="AY9" s="70">
        <f t="shared" ref="AY9:AY72" si="38">ROUND(AA9*25%,2)</f>
        <v>0</v>
      </c>
      <c r="AZ9" s="70">
        <f>ROUND(AB9*20.27%,2)</f>
        <v>0</v>
      </c>
      <c r="BA9" s="70">
        <f t="shared" ref="BA9:BA72" si="39">ROUND(AC9*16.06%,2)</f>
        <v>0</v>
      </c>
      <c r="BB9" s="70">
        <f t="shared" ref="BB9:BB72" si="40">ROUND(AD9*25%,2)</f>
        <v>2.5</v>
      </c>
      <c r="BC9" s="70">
        <f t="shared" ref="BC9:BC72" si="41">ROUND(AE9*25%,2)</f>
        <v>0</v>
      </c>
      <c r="BD9" s="70">
        <f t="shared" ref="BD9:BD72" si="42">ROUND(AF9*25%,2)</f>
        <v>7.5</v>
      </c>
      <c r="BE9" s="70">
        <f t="shared" ref="BE9:BE26" si="43">ROUND(AG9*24.03%,2)</f>
        <v>0</v>
      </c>
      <c r="BF9" s="70">
        <f t="shared" ref="BF9:BF72" si="44">+AP9+AX9</f>
        <v>104.72999999999999</v>
      </c>
      <c r="BG9" s="70">
        <f t="shared" ref="BG9:BG72" si="45">+AQ9+AY9</f>
        <v>0</v>
      </c>
      <c r="BH9" s="70">
        <f t="shared" ref="BH9:BH72" si="46">+AR9+AZ9</f>
        <v>0</v>
      </c>
      <c r="BI9" s="70">
        <f t="shared" ref="BI9:BI72" si="47">+AS9+BA9</f>
        <v>0</v>
      </c>
      <c r="BJ9" s="70">
        <f t="shared" ref="BJ9:BJ72" si="48">+AT9+BB9</f>
        <v>8.18</v>
      </c>
      <c r="BK9" s="70">
        <f t="shared" ref="BK9:BK72" si="49">+AU9+BC9</f>
        <v>0</v>
      </c>
      <c r="BL9" s="70">
        <f t="shared" ref="BL9:BL72" si="50">+AV9+BD9</f>
        <v>24.55</v>
      </c>
      <c r="BM9" s="70">
        <f t="shared" ref="BM9:BM72" si="51">+AW9+BE9</f>
        <v>0</v>
      </c>
      <c r="BN9" s="70">
        <v>128</v>
      </c>
      <c r="BO9" s="70">
        <v>0</v>
      </c>
      <c r="BP9" s="70">
        <v>0</v>
      </c>
      <c r="BQ9" s="70">
        <v>0</v>
      </c>
      <c r="BR9" s="70">
        <v>10</v>
      </c>
      <c r="BS9" s="70">
        <v>0</v>
      </c>
      <c r="BT9" s="70">
        <v>30</v>
      </c>
      <c r="BU9" s="70">
        <v>0</v>
      </c>
      <c r="BV9" s="70">
        <f t="shared" ref="BV9:BV72" si="52">ROUND(+BN9-BF9,2)</f>
        <v>23.27</v>
      </c>
      <c r="BW9" s="70">
        <f t="shared" ref="BW9:BW72" si="53">ROUND(+BO9-BG9,2)</f>
        <v>0</v>
      </c>
      <c r="BX9" s="70">
        <f t="shared" ref="BX9:BX72" si="54">ROUND(+BP9-BH9,2)</f>
        <v>0</v>
      </c>
      <c r="BY9" s="70">
        <f t="shared" ref="BY9:BY72" si="55">ROUND(+BQ9-BI9,2)</f>
        <v>0</v>
      </c>
      <c r="BZ9" s="70">
        <f t="shared" ref="BZ9:BZ72" si="56">ROUND(+BR9-BJ9,2)</f>
        <v>1.82</v>
      </c>
      <c r="CA9" s="70">
        <f t="shared" ref="CA9:CA72" si="57">ROUND(+BS9-BK9,2)</f>
        <v>0</v>
      </c>
      <c r="CB9" s="70">
        <f t="shared" ref="CB9:CB72" si="58">ROUND(+BT9-BL9,2)</f>
        <v>5.45</v>
      </c>
      <c r="CC9" s="156">
        <f t="shared" ref="CC9:CC72" si="59">ROUND(+BU9-BM9,2)</f>
        <v>0</v>
      </c>
      <c r="CD9" s="121">
        <f>BV9</f>
        <v>23.27</v>
      </c>
      <c r="CE9" s="70">
        <f t="shared" ref="CE9:CE18" si="60">ROUND(BW9*75%,2)</f>
        <v>0</v>
      </c>
      <c r="CF9" s="70">
        <f t="shared" ref="CF9:CF72" si="61">BX9</f>
        <v>0</v>
      </c>
      <c r="CG9" s="70">
        <f t="shared" ref="CG9:CG72" si="62">BY9</f>
        <v>0</v>
      </c>
      <c r="CH9" s="70">
        <f t="shared" ref="CH9:CH72" si="63">BZ9</f>
        <v>1.82</v>
      </c>
      <c r="CI9" s="70">
        <f t="shared" ref="CI9:CI72" si="64">CA9</f>
        <v>0</v>
      </c>
      <c r="CJ9" s="70">
        <f t="shared" ref="CJ9:CJ72" si="65">CB9</f>
        <v>5.45</v>
      </c>
      <c r="CK9" s="70">
        <f t="shared" ref="CK9:CK72" si="66">CC9</f>
        <v>0</v>
      </c>
      <c r="CL9" s="70">
        <v>0</v>
      </c>
      <c r="CM9" s="70">
        <f t="shared" ref="CM9:CM72" si="67">+CL9+CD9+BF9</f>
        <v>127.99999999999999</v>
      </c>
      <c r="CN9" s="70">
        <f t="shared" ref="CN9:CN72" si="68">+CE9+BG9</f>
        <v>0</v>
      </c>
      <c r="CO9" s="70">
        <f t="shared" ref="CO9:CO72" si="69">+CF9+BH9</f>
        <v>0</v>
      </c>
      <c r="CP9" s="70">
        <f t="shared" ref="CP9:CP72" si="70">+CG9+BI9</f>
        <v>0</v>
      </c>
      <c r="CQ9" s="70">
        <f t="shared" ref="CQ9:CQ72" si="71">+CH9+BJ9</f>
        <v>10</v>
      </c>
      <c r="CR9" s="70">
        <f t="shared" ref="CR9:CR72" si="72">+CI9+BK9</f>
        <v>0</v>
      </c>
      <c r="CS9" s="70">
        <f t="shared" ref="CS9:CS72" si="73">+CJ9+BL9</f>
        <v>30</v>
      </c>
      <c r="CT9" s="70">
        <f t="shared" ref="CT9:CT72" si="74">+CK9+BM9</f>
        <v>0</v>
      </c>
    </row>
    <row r="10" spans="1:98" s="29" customFormat="1" ht="20.100000000000001" customHeight="1">
      <c r="A10" s="26"/>
      <c r="B10" s="27" t="s">
        <v>15</v>
      </c>
      <c r="C10" s="28">
        <f t="shared" ref="C10:BN10" si="75">+C8+C9</f>
        <v>828</v>
      </c>
      <c r="D10" s="28">
        <f t="shared" si="75"/>
        <v>200</v>
      </c>
      <c r="E10" s="28">
        <f t="shared" si="75"/>
        <v>1028</v>
      </c>
      <c r="F10" s="28">
        <f t="shared" si="75"/>
        <v>7</v>
      </c>
      <c r="G10" s="28">
        <f t="shared" si="75"/>
        <v>0</v>
      </c>
      <c r="H10" s="28">
        <f t="shared" si="75"/>
        <v>7</v>
      </c>
      <c r="I10" s="28">
        <f t="shared" si="75"/>
        <v>34</v>
      </c>
      <c r="J10" s="28">
        <f t="shared" si="75"/>
        <v>0</v>
      </c>
      <c r="K10" s="28">
        <f t="shared" si="75"/>
        <v>34</v>
      </c>
      <c r="L10" s="28">
        <f t="shared" si="75"/>
        <v>180</v>
      </c>
      <c r="M10" s="28">
        <f t="shared" si="75"/>
        <v>35</v>
      </c>
      <c r="N10" s="28">
        <f t="shared" si="75"/>
        <v>215</v>
      </c>
      <c r="O10" s="28">
        <f t="shared" si="75"/>
        <v>1049</v>
      </c>
      <c r="P10" s="28">
        <f t="shared" si="75"/>
        <v>235</v>
      </c>
      <c r="Q10" s="28">
        <f t="shared" si="75"/>
        <v>1284</v>
      </c>
      <c r="R10" s="28">
        <f t="shared" si="75"/>
        <v>263.47000000000003</v>
      </c>
      <c r="S10" s="28">
        <f t="shared" si="75"/>
        <v>30</v>
      </c>
      <c r="T10" s="28">
        <f t="shared" si="75"/>
        <v>2.23</v>
      </c>
      <c r="U10" s="28">
        <f t="shared" si="75"/>
        <v>0</v>
      </c>
      <c r="V10" s="28">
        <f t="shared" si="75"/>
        <v>10.82</v>
      </c>
      <c r="W10" s="75">
        <f t="shared" si="75"/>
        <v>0</v>
      </c>
      <c r="X10" s="28">
        <f t="shared" si="75"/>
        <v>57.28</v>
      </c>
      <c r="Y10" s="28">
        <f t="shared" si="75"/>
        <v>5.25</v>
      </c>
      <c r="Z10" s="28">
        <f t="shared" si="75"/>
        <v>828</v>
      </c>
      <c r="AA10" s="28">
        <f t="shared" si="75"/>
        <v>200</v>
      </c>
      <c r="AB10" s="28">
        <f t="shared" si="75"/>
        <v>7</v>
      </c>
      <c r="AC10" s="28">
        <f t="shared" si="75"/>
        <v>0</v>
      </c>
      <c r="AD10" s="28">
        <f t="shared" si="75"/>
        <v>34</v>
      </c>
      <c r="AE10" s="28">
        <f t="shared" si="75"/>
        <v>0</v>
      </c>
      <c r="AF10" s="28">
        <f t="shared" si="75"/>
        <v>180</v>
      </c>
      <c r="AG10" s="28">
        <f t="shared" si="75"/>
        <v>35</v>
      </c>
      <c r="AH10" s="28">
        <f t="shared" si="75"/>
        <v>207</v>
      </c>
      <c r="AI10" s="28">
        <f t="shared" si="75"/>
        <v>50</v>
      </c>
      <c r="AJ10" s="28">
        <f t="shared" si="75"/>
        <v>1.75</v>
      </c>
      <c r="AK10" s="28">
        <f t="shared" si="75"/>
        <v>0</v>
      </c>
      <c r="AL10" s="28">
        <f t="shared" si="75"/>
        <v>8.5</v>
      </c>
      <c r="AM10" s="28">
        <f t="shared" si="75"/>
        <v>0</v>
      </c>
      <c r="AN10" s="28">
        <f t="shared" si="75"/>
        <v>45</v>
      </c>
      <c r="AO10" s="28">
        <f t="shared" si="75"/>
        <v>8.75</v>
      </c>
      <c r="AP10" s="28">
        <f t="shared" si="75"/>
        <v>470.47</v>
      </c>
      <c r="AQ10" s="28">
        <f t="shared" si="75"/>
        <v>80</v>
      </c>
      <c r="AR10" s="28">
        <f t="shared" si="75"/>
        <v>3.98</v>
      </c>
      <c r="AS10" s="28">
        <f t="shared" si="75"/>
        <v>0</v>
      </c>
      <c r="AT10" s="28">
        <f t="shared" si="75"/>
        <v>19.32</v>
      </c>
      <c r="AU10" s="28">
        <f t="shared" si="75"/>
        <v>0</v>
      </c>
      <c r="AV10" s="28">
        <f t="shared" si="75"/>
        <v>102.27999999999999</v>
      </c>
      <c r="AW10" s="28">
        <f t="shared" si="75"/>
        <v>14</v>
      </c>
      <c r="AX10" s="28">
        <f t="shared" si="75"/>
        <v>207</v>
      </c>
      <c r="AY10" s="28">
        <f t="shared" si="75"/>
        <v>33.32</v>
      </c>
      <c r="AZ10" s="28">
        <f t="shared" si="75"/>
        <v>1.42</v>
      </c>
      <c r="BA10" s="28">
        <f t="shared" si="75"/>
        <v>0</v>
      </c>
      <c r="BB10" s="28">
        <f t="shared" si="75"/>
        <v>8.49</v>
      </c>
      <c r="BC10" s="28">
        <f t="shared" si="75"/>
        <v>0</v>
      </c>
      <c r="BD10" s="28">
        <f t="shared" si="75"/>
        <v>45</v>
      </c>
      <c r="BE10" s="28">
        <f t="shared" si="75"/>
        <v>8.32</v>
      </c>
      <c r="BF10" s="28">
        <f t="shared" si="75"/>
        <v>677.47</v>
      </c>
      <c r="BG10" s="28">
        <f t="shared" si="75"/>
        <v>113.32</v>
      </c>
      <c r="BH10" s="28">
        <f t="shared" si="75"/>
        <v>5.4</v>
      </c>
      <c r="BI10" s="28">
        <f t="shared" si="75"/>
        <v>0</v>
      </c>
      <c r="BJ10" s="28">
        <f t="shared" si="75"/>
        <v>27.810000000000002</v>
      </c>
      <c r="BK10" s="28">
        <f t="shared" si="75"/>
        <v>0</v>
      </c>
      <c r="BL10" s="28">
        <f t="shared" si="75"/>
        <v>147.28</v>
      </c>
      <c r="BM10" s="28">
        <f t="shared" si="75"/>
        <v>22.32</v>
      </c>
      <c r="BN10" s="28">
        <f t="shared" si="75"/>
        <v>828</v>
      </c>
      <c r="BO10" s="28">
        <f t="shared" ref="BO10:CT10" si="76">+BO8+BO9</f>
        <v>200</v>
      </c>
      <c r="BP10" s="28">
        <f t="shared" si="76"/>
        <v>7</v>
      </c>
      <c r="BQ10" s="28">
        <f t="shared" si="76"/>
        <v>0</v>
      </c>
      <c r="BR10" s="28">
        <f t="shared" si="76"/>
        <v>34</v>
      </c>
      <c r="BS10" s="28">
        <f t="shared" si="76"/>
        <v>0</v>
      </c>
      <c r="BT10" s="28">
        <f t="shared" si="76"/>
        <v>180</v>
      </c>
      <c r="BU10" s="28">
        <f t="shared" si="76"/>
        <v>35</v>
      </c>
      <c r="BV10" s="28">
        <f t="shared" si="76"/>
        <v>150.53</v>
      </c>
      <c r="BW10" s="28">
        <f t="shared" si="76"/>
        <v>86.68</v>
      </c>
      <c r="BX10" s="28">
        <f t="shared" si="76"/>
        <v>1.6</v>
      </c>
      <c r="BY10" s="28">
        <f t="shared" si="76"/>
        <v>0</v>
      </c>
      <c r="BZ10" s="28">
        <f t="shared" si="76"/>
        <v>6.19</v>
      </c>
      <c r="CA10" s="28">
        <f t="shared" si="76"/>
        <v>0</v>
      </c>
      <c r="CB10" s="28">
        <f t="shared" si="76"/>
        <v>32.72</v>
      </c>
      <c r="CC10" s="75">
        <f t="shared" si="76"/>
        <v>12.68</v>
      </c>
      <c r="CD10" s="28">
        <f t="shared" si="76"/>
        <v>118.72</v>
      </c>
      <c r="CE10" s="28">
        <f t="shared" si="76"/>
        <v>65.010000000000005</v>
      </c>
      <c r="CF10" s="28">
        <f t="shared" si="76"/>
        <v>1.6</v>
      </c>
      <c r="CG10" s="28">
        <f t="shared" si="76"/>
        <v>0</v>
      </c>
      <c r="CH10" s="28">
        <f t="shared" si="76"/>
        <v>6.19</v>
      </c>
      <c r="CI10" s="28">
        <f t="shared" si="76"/>
        <v>0</v>
      </c>
      <c r="CJ10" s="28">
        <f t="shared" si="76"/>
        <v>32.72</v>
      </c>
      <c r="CK10" s="28">
        <f t="shared" si="76"/>
        <v>12.68</v>
      </c>
      <c r="CL10" s="28">
        <f t="shared" si="76"/>
        <v>31.81</v>
      </c>
      <c r="CM10" s="28">
        <f t="shared" si="76"/>
        <v>828</v>
      </c>
      <c r="CN10" s="28">
        <f t="shared" si="76"/>
        <v>178.32999999999998</v>
      </c>
      <c r="CO10" s="28">
        <f t="shared" si="76"/>
        <v>7</v>
      </c>
      <c r="CP10" s="28">
        <f t="shared" si="76"/>
        <v>0</v>
      </c>
      <c r="CQ10" s="28">
        <f t="shared" si="76"/>
        <v>34</v>
      </c>
      <c r="CR10" s="28">
        <f t="shared" si="76"/>
        <v>0</v>
      </c>
      <c r="CS10" s="28">
        <f t="shared" si="76"/>
        <v>180</v>
      </c>
      <c r="CT10" s="28">
        <f t="shared" si="76"/>
        <v>35</v>
      </c>
    </row>
    <row r="11" spans="1:98" ht="20.100000000000001" customHeight="1">
      <c r="A11" s="19">
        <v>3</v>
      </c>
      <c r="B11" s="20" t="s">
        <v>17</v>
      </c>
      <c r="C11" s="21">
        <v>700</v>
      </c>
      <c r="D11" s="21">
        <v>100</v>
      </c>
      <c r="E11" s="10">
        <f>C11+D11</f>
        <v>800</v>
      </c>
      <c r="F11" s="22">
        <v>0</v>
      </c>
      <c r="G11" s="22">
        <v>0</v>
      </c>
      <c r="H11" s="10">
        <f t="shared" si="12"/>
        <v>0</v>
      </c>
      <c r="I11" s="22">
        <v>36</v>
      </c>
      <c r="J11" s="22">
        <v>0</v>
      </c>
      <c r="K11" s="10">
        <f t="shared" si="13"/>
        <v>36</v>
      </c>
      <c r="L11" s="22">
        <v>100</v>
      </c>
      <c r="M11" s="22">
        <v>25</v>
      </c>
      <c r="N11" s="10">
        <f t="shared" si="14"/>
        <v>125</v>
      </c>
      <c r="O11" s="10">
        <f>C11+F11+I11+L11</f>
        <v>836</v>
      </c>
      <c r="P11" s="23">
        <f>D11+G11+J11+M11</f>
        <v>125</v>
      </c>
      <c r="Q11" s="10">
        <f t="shared" si="1"/>
        <v>961</v>
      </c>
      <c r="R11" s="65">
        <f t="shared" si="15"/>
        <v>222.74</v>
      </c>
      <c r="S11" s="65">
        <f t="shared" si="16"/>
        <v>15</v>
      </c>
      <c r="T11" s="65">
        <f t="shared" si="17"/>
        <v>0</v>
      </c>
      <c r="U11" s="65">
        <f t="shared" si="18"/>
        <v>0</v>
      </c>
      <c r="V11" s="65">
        <f t="shared" si="19"/>
        <v>11.46</v>
      </c>
      <c r="W11" s="65">
        <f t="shared" si="20"/>
        <v>0</v>
      </c>
      <c r="X11" s="70">
        <f t="shared" si="21"/>
        <v>31.82</v>
      </c>
      <c r="Y11" s="70">
        <f t="shared" si="22"/>
        <v>3.75</v>
      </c>
      <c r="Z11" s="83">
        <v>700</v>
      </c>
      <c r="AA11" s="83">
        <v>100</v>
      </c>
      <c r="AB11" s="83">
        <v>0</v>
      </c>
      <c r="AC11" s="83">
        <v>0</v>
      </c>
      <c r="AD11" s="83">
        <v>36</v>
      </c>
      <c r="AE11" s="83">
        <v>0</v>
      </c>
      <c r="AF11" s="83">
        <v>100</v>
      </c>
      <c r="AG11" s="83">
        <v>25</v>
      </c>
      <c r="AH11" s="70">
        <f t="shared" si="23"/>
        <v>175</v>
      </c>
      <c r="AI11" s="86">
        <f>ROUND(AA11*40%-S11,2)+20</f>
        <v>45</v>
      </c>
      <c r="AJ11" s="70">
        <f t="shared" si="2"/>
        <v>0</v>
      </c>
      <c r="AK11" s="70">
        <f t="shared" si="25"/>
        <v>0</v>
      </c>
      <c r="AL11" s="86">
        <f t="shared" si="3"/>
        <v>9</v>
      </c>
      <c r="AM11" s="70">
        <f t="shared" si="26"/>
        <v>0</v>
      </c>
      <c r="AN11" s="86">
        <f t="shared" si="27"/>
        <v>25</v>
      </c>
      <c r="AO11" s="86">
        <f t="shared" si="28"/>
        <v>6.25</v>
      </c>
      <c r="AP11" s="70">
        <f t="shared" si="29"/>
        <v>397.74</v>
      </c>
      <c r="AQ11" s="70">
        <f t="shared" si="30"/>
        <v>60</v>
      </c>
      <c r="AR11" s="70">
        <f t="shared" si="31"/>
        <v>0</v>
      </c>
      <c r="AS11" s="70">
        <f t="shared" si="32"/>
        <v>0</v>
      </c>
      <c r="AT11" s="70">
        <f t="shared" si="33"/>
        <v>20.46</v>
      </c>
      <c r="AU11" s="70">
        <f t="shared" si="34"/>
        <v>0</v>
      </c>
      <c r="AV11" s="70">
        <f t="shared" si="35"/>
        <v>56.82</v>
      </c>
      <c r="AW11" s="70">
        <f t="shared" si="36"/>
        <v>10</v>
      </c>
      <c r="AX11" s="70">
        <f t="shared" si="37"/>
        <v>175</v>
      </c>
      <c r="AY11" s="70">
        <f t="shared" si="38"/>
        <v>25</v>
      </c>
      <c r="AZ11" s="70">
        <f t="shared" ref="AZ11:AZ59" si="77">ROUND(AB11*20.27%,2)</f>
        <v>0</v>
      </c>
      <c r="BA11" s="70">
        <f t="shared" si="39"/>
        <v>0</v>
      </c>
      <c r="BB11" s="84">
        <f>ROUND(AD11*25%,2)</f>
        <v>9</v>
      </c>
      <c r="BC11" s="84">
        <f t="shared" si="41"/>
        <v>0</v>
      </c>
      <c r="BD11" s="87">
        <v>13.18</v>
      </c>
      <c r="BE11" s="70">
        <f t="shared" si="43"/>
        <v>6.01</v>
      </c>
      <c r="BF11" s="70">
        <f t="shared" si="44"/>
        <v>572.74</v>
      </c>
      <c r="BG11" s="70">
        <f t="shared" si="45"/>
        <v>85</v>
      </c>
      <c r="BH11" s="70">
        <f t="shared" si="46"/>
        <v>0</v>
      </c>
      <c r="BI11" s="70">
        <f t="shared" si="47"/>
        <v>0</v>
      </c>
      <c r="BJ11" s="70">
        <f t="shared" si="48"/>
        <v>29.46</v>
      </c>
      <c r="BK11" s="70">
        <f t="shared" si="49"/>
        <v>0</v>
      </c>
      <c r="BL11" s="70">
        <f t="shared" si="50"/>
        <v>70</v>
      </c>
      <c r="BM11" s="70">
        <f t="shared" si="51"/>
        <v>16.009999999999998</v>
      </c>
      <c r="BN11" s="70">
        <v>700</v>
      </c>
      <c r="BO11" s="70">
        <v>100</v>
      </c>
      <c r="BP11" s="70">
        <v>0</v>
      </c>
      <c r="BQ11" s="70">
        <v>0</v>
      </c>
      <c r="BR11" s="70">
        <v>36</v>
      </c>
      <c r="BS11" s="70">
        <v>0</v>
      </c>
      <c r="BT11" s="70">
        <v>100</v>
      </c>
      <c r="BU11" s="70">
        <v>25</v>
      </c>
      <c r="BV11" s="70">
        <f t="shared" si="52"/>
        <v>127.26</v>
      </c>
      <c r="BW11" s="70">
        <f t="shared" si="53"/>
        <v>15</v>
      </c>
      <c r="BX11" s="70">
        <f t="shared" si="54"/>
        <v>0</v>
      </c>
      <c r="BY11" s="70">
        <f t="shared" si="55"/>
        <v>0</v>
      </c>
      <c r="BZ11" s="70">
        <f t="shared" si="56"/>
        <v>6.54</v>
      </c>
      <c r="CA11" s="70">
        <f t="shared" si="57"/>
        <v>0</v>
      </c>
      <c r="CB11" s="70">
        <f t="shared" si="58"/>
        <v>30</v>
      </c>
      <c r="CC11" s="156">
        <f t="shared" si="59"/>
        <v>8.99</v>
      </c>
      <c r="CD11" s="70">
        <f>ROUND(BV11*75%,2)</f>
        <v>95.45</v>
      </c>
      <c r="CE11" s="70">
        <f t="shared" si="60"/>
        <v>11.25</v>
      </c>
      <c r="CF11" s="70">
        <f t="shared" si="61"/>
        <v>0</v>
      </c>
      <c r="CG11" s="70">
        <f t="shared" si="62"/>
        <v>0</v>
      </c>
      <c r="CH11" s="70">
        <f t="shared" si="63"/>
        <v>6.54</v>
      </c>
      <c r="CI11" s="70">
        <f t="shared" si="64"/>
        <v>0</v>
      </c>
      <c r="CJ11" s="70">
        <f t="shared" si="65"/>
        <v>30</v>
      </c>
      <c r="CK11" s="70">
        <f t="shared" si="66"/>
        <v>8.99</v>
      </c>
      <c r="CL11" s="70"/>
      <c r="CM11" s="70">
        <f t="shared" si="67"/>
        <v>668.19</v>
      </c>
      <c r="CN11" s="70">
        <f t="shared" si="68"/>
        <v>96.25</v>
      </c>
      <c r="CO11" s="70">
        <f t="shared" si="69"/>
        <v>0</v>
      </c>
      <c r="CP11" s="70">
        <f t="shared" si="70"/>
        <v>0</v>
      </c>
      <c r="CQ11" s="70">
        <f t="shared" si="71"/>
        <v>36</v>
      </c>
      <c r="CR11" s="70">
        <f t="shared" si="72"/>
        <v>0</v>
      </c>
      <c r="CS11" s="70">
        <f t="shared" si="73"/>
        <v>100</v>
      </c>
      <c r="CT11" s="70">
        <f t="shared" si="74"/>
        <v>25</v>
      </c>
    </row>
    <row r="12" spans="1:98" ht="20.100000000000001" customHeight="1">
      <c r="A12" s="19">
        <v>4</v>
      </c>
      <c r="B12" s="20" t="s">
        <v>18</v>
      </c>
      <c r="C12" s="21">
        <v>90</v>
      </c>
      <c r="D12" s="21">
        <v>0</v>
      </c>
      <c r="E12" s="10">
        <f t="shared" ref="E12" si="78">C12+D12</f>
        <v>90</v>
      </c>
      <c r="F12" s="22">
        <v>0</v>
      </c>
      <c r="G12" s="22">
        <v>0</v>
      </c>
      <c r="H12" s="10">
        <f t="shared" si="12"/>
        <v>0</v>
      </c>
      <c r="I12" s="22">
        <v>7.5</v>
      </c>
      <c r="J12" s="22">
        <v>0</v>
      </c>
      <c r="K12" s="10">
        <f t="shared" si="13"/>
        <v>7.5</v>
      </c>
      <c r="L12" s="22">
        <v>30</v>
      </c>
      <c r="M12" s="22">
        <v>0</v>
      </c>
      <c r="N12" s="10">
        <f t="shared" si="14"/>
        <v>30</v>
      </c>
      <c r="O12" s="10">
        <f>C12+F12+I12+L12</f>
        <v>127.5</v>
      </c>
      <c r="P12" s="23">
        <f>D12+G12+J12+M12</f>
        <v>0</v>
      </c>
      <c r="Q12" s="10">
        <f t="shared" si="1"/>
        <v>127.5</v>
      </c>
      <c r="R12" s="65">
        <f t="shared" si="15"/>
        <v>28.64</v>
      </c>
      <c r="S12" s="65">
        <f t="shared" si="16"/>
        <v>0</v>
      </c>
      <c r="T12" s="65">
        <f t="shared" si="17"/>
        <v>0</v>
      </c>
      <c r="U12" s="65">
        <f t="shared" si="18"/>
        <v>0</v>
      </c>
      <c r="V12" s="65">
        <f t="shared" si="19"/>
        <v>2.39</v>
      </c>
      <c r="W12" s="65">
        <f t="shared" si="20"/>
        <v>0</v>
      </c>
      <c r="X12" s="70">
        <f t="shared" si="21"/>
        <v>9.5500000000000007</v>
      </c>
      <c r="Y12" s="70">
        <f t="shared" si="22"/>
        <v>0</v>
      </c>
      <c r="Z12" s="83">
        <v>90</v>
      </c>
      <c r="AA12" s="83">
        <v>0</v>
      </c>
      <c r="AB12" s="83">
        <v>0</v>
      </c>
      <c r="AC12" s="83">
        <v>0</v>
      </c>
      <c r="AD12" s="83">
        <v>7.5</v>
      </c>
      <c r="AE12" s="83">
        <v>0</v>
      </c>
      <c r="AF12" s="83">
        <v>30</v>
      </c>
      <c r="AG12" s="83">
        <v>0</v>
      </c>
      <c r="AH12" s="70">
        <f t="shared" si="23"/>
        <v>22.5</v>
      </c>
      <c r="AI12" s="70">
        <f t="shared" si="24"/>
        <v>0</v>
      </c>
      <c r="AJ12" s="70">
        <f t="shared" si="2"/>
        <v>0</v>
      </c>
      <c r="AK12" s="70">
        <f t="shared" si="25"/>
        <v>0</v>
      </c>
      <c r="AL12" s="70">
        <f t="shared" si="3"/>
        <v>1.87</v>
      </c>
      <c r="AM12" s="70">
        <f t="shared" si="26"/>
        <v>0</v>
      </c>
      <c r="AN12" s="70">
        <f t="shared" si="27"/>
        <v>7.5</v>
      </c>
      <c r="AO12" s="70">
        <f t="shared" si="28"/>
        <v>0</v>
      </c>
      <c r="AP12" s="70">
        <f t="shared" si="29"/>
        <v>51.14</v>
      </c>
      <c r="AQ12" s="70">
        <f t="shared" si="30"/>
        <v>0</v>
      </c>
      <c r="AR12" s="70">
        <f t="shared" si="31"/>
        <v>0</v>
      </c>
      <c r="AS12" s="70">
        <f t="shared" si="32"/>
        <v>0</v>
      </c>
      <c r="AT12" s="70">
        <f t="shared" si="33"/>
        <v>4.26</v>
      </c>
      <c r="AU12" s="70">
        <f t="shared" si="34"/>
        <v>0</v>
      </c>
      <c r="AV12" s="70">
        <f t="shared" si="35"/>
        <v>17.05</v>
      </c>
      <c r="AW12" s="70">
        <f t="shared" si="36"/>
        <v>0</v>
      </c>
      <c r="AX12" s="70">
        <f t="shared" si="37"/>
        <v>22.5</v>
      </c>
      <c r="AY12" s="70">
        <f t="shared" si="38"/>
        <v>0</v>
      </c>
      <c r="AZ12" s="70">
        <f t="shared" si="77"/>
        <v>0</v>
      </c>
      <c r="BA12" s="70">
        <f t="shared" si="39"/>
        <v>0</v>
      </c>
      <c r="BB12" s="70">
        <f t="shared" si="40"/>
        <v>1.88</v>
      </c>
      <c r="BC12" s="70">
        <f t="shared" si="41"/>
        <v>0</v>
      </c>
      <c r="BD12" s="87">
        <v>0</v>
      </c>
      <c r="BE12" s="70">
        <f t="shared" si="43"/>
        <v>0</v>
      </c>
      <c r="BF12" s="70">
        <f t="shared" si="44"/>
        <v>73.64</v>
      </c>
      <c r="BG12" s="70">
        <f t="shared" si="45"/>
        <v>0</v>
      </c>
      <c r="BH12" s="70">
        <f t="shared" si="46"/>
        <v>0</v>
      </c>
      <c r="BI12" s="70">
        <f t="shared" si="47"/>
        <v>0</v>
      </c>
      <c r="BJ12" s="70">
        <f t="shared" si="48"/>
        <v>6.14</v>
      </c>
      <c r="BK12" s="70">
        <f t="shared" si="49"/>
        <v>0</v>
      </c>
      <c r="BL12" s="70">
        <f t="shared" si="50"/>
        <v>17.05</v>
      </c>
      <c r="BM12" s="70">
        <f t="shared" si="51"/>
        <v>0</v>
      </c>
      <c r="BN12" s="70">
        <v>90</v>
      </c>
      <c r="BO12" s="70">
        <v>0</v>
      </c>
      <c r="BP12" s="70">
        <v>0</v>
      </c>
      <c r="BQ12" s="70">
        <v>0</v>
      </c>
      <c r="BR12" s="70">
        <v>7.5</v>
      </c>
      <c r="BS12" s="70">
        <v>0</v>
      </c>
      <c r="BT12" s="70">
        <v>17.05</v>
      </c>
      <c r="BU12" s="70">
        <v>0</v>
      </c>
      <c r="BV12" s="70">
        <f t="shared" si="52"/>
        <v>16.36</v>
      </c>
      <c r="BW12" s="70">
        <f t="shared" si="53"/>
        <v>0</v>
      </c>
      <c r="BX12" s="70">
        <f t="shared" si="54"/>
        <v>0</v>
      </c>
      <c r="BY12" s="70">
        <f t="shared" si="55"/>
        <v>0</v>
      </c>
      <c r="BZ12" s="70">
        <f t="shared" si="56"/>
        <v>1.36</v>
      </c>
      <c r="CA12" s="70">
        <f t="shared" si="57"/>
        <v>0</v>
      </c>
      <c r="CB12" s="70">
        <f t="shared" si="58"/>
        <v>0</v>
      </c>
      <c r="CC12" s="156">
        <f t="shared" si="59"/>
        <v>0</v>
      </c>
      <c r="CD12" s="121">
        <f>BV12</f>
        <v>16.36</v>
      </c>
      <c r="CE12" s="70">
        <f t="shared" si="60"/>
        <v>0</v>
      </c>
      <c r="CF12" s="70">
        <f t="shared" si="61"/>
        <v>0</v>
      </c>
      <c r="CG12" s="70">
        <f t="shared" si="62"/>
        <v>0</v>
      </c>
      <c r="CH12" s="70">
        <f t="shared" si="63"/>
        <v>1.36</v>
      </c>
      <c r="CI12" s="70">
        <f t="shared" si="64"/>
        <v>0</v>
      </c>
      <c r="CJ12" s="70">
        <f t="shared" si="65"/>
        <v>0</v>
      </c>
      <c r="CK12" s="70">
        <f t="shared" si="66"/>
        <v>0</v>
      </c>
      <c r="CL12" s="70"/>
      <c r="CM12" s="70">
        <f t="shared" si="67"/>
        <v>90</v>
      </c>
      <c r="CN12" s="70">
        <f t="shared" si="68"/>
        <v>0</v>
      </c>
      <c r="CO12" s="70">
        <f t="shared" si="69"/>
        <v>0</v>
      </c>
      <c r="CP12" s="70">
        <f t="shared" si="70"/>
        <v>0</v>
      </c>
      <c r="CQ12" s="70">
        <f t="shared" si="71"/>
        <v>7.5</v>
      </c>
      <c r="CR12" s="70">
        <f t="shared" si="72"/>
        <v>0</v>
      </c>
      <c r="CS12" s="70">
        <f t="shared" si="73"/>
        <v>17.05</v>
      </c>
      <c r="CT12" s="70">
        <f t="shared" si="74"/>
        <v>0</v>
      </c>
    </row>
    <row r="13" spans="1:98" s="29" customFormat="1" ht="19.5" customHeight="1">
      <c r="A13" s="26"/>
      <c r="B13" s="27" t="s">
        <v>17</v>
      </c>
      <c r="C13" s="31">
        <f t="shared" ref="C13:BN13" si="79">+C11+C12</f>
        <v>790</v>
      </c>
      <c r="D13" s="31">
        <f t="shared" si="79"/>
        <v>100</v>
      </c>
      <c r="E13" s="31">
        <f t="shared" si="79"/>
        <v>890</v>
      </c>
      <c r="F13" s="31">
        <f t="shared" si="79"/>
        <v>0</v>
      </c>
      <c r="G13" s="31">
        <f t="shared" si="79"/>
        <v>0</v>
      </c>
      <c r="H13" s="31">
        <f t="shared" si="79"/>
        <v>0</v>
      </c>
      <c r="I13" s="31">
        <f t="shared" si="79"/>
        <v>43.5</v>
      </c>
      <c r="J13" s="31">
        <f t="shared" si="79"/>
        <v>0</v>
      </c>
      <c r="K13" s="31">
        <f t="shared" si="79"/>
        <v>43.5</v>
      </c>
      <c r="L13" s="31">
        <f t="shared" si="79"/>
        <v>130</v>
      </c>
      <c r="M13" s="31">
        <f t="shared" si="79"/>
        <v>25</v>
      </c>
      <c r="N13" s="31">
        <f t="shared" si="79"/>
        <v>155</v>
      </c>
      <c r="O13" s="31">
        <f t="shared" si="79"/>
        <v>963.5</v>
      </c>
      <c r="P13" s="31">
        <f t="shared" si="79"/>
        <v>125</v>
      </c>
      <c r="Q13" s="31">
        <f t="shared" si="79"/>
        <v>1088.5</v>
      </c>
      <c r="R13" s="31">
        <f t="shared" si="79"/>
        <v>251.38</v>
      </c>
      <c r="S13" s="31">
        <f t="shared" si="79"/>
        <v>15</v>
      </c>
      <c r="T13" s="31">
        <f t="shared" si="79"/>
        <v>0</v>
      </c>
      <c r="U13" s="31">
        <f t="shared" si="79"/>
        <v>0</v>
      </c>
      <c r="V13" s="31">
        <f t="shared" si="79"/>
        <v>13.850000000000001</v>
      </c>
      <c r="W13" s="76">
        <f t="shared" si="79"/>
        <v>0</v>
      </c>
      <c r="X13" s="31">
        <f t="shared" si="79"/>
        <v>41.370000000000005</v>
      </c>
      <c r="Y13" s="31">
        <f t="shared" si="79"/>
        <v>3.75</v>
      </c>
      <c r="Z13" s="31">
        <f t="shared" si="79"/>
        <v>790</v>
      </c>
      <c r="AA13" s="31">
        <f t="shared" si="79"/>
        <v>100</v>
      </c>
      <c r="AB13" s="31">
        <f t="shared" si="79"/>
        <v>0</v>
      </c>
      <c r="AC13" s="31">
        <f t="shared" si="79"/>
        <v>0</v>
      </c>
      <c r="AD13" s="31">
        <f t="shared" si="79"/>
        <v>43.5</v>
      </c>
      <c r="AE13" s="31">
        <f t="shared" si="79"/>
        <v>0</v>
      </c>
      <c r="AF13" s="31">
        <f t="shared" si="79"/>
        <v>130</v>
      </c>
      <c r="AG13" s="31">
        <f t="shared" si="79"/>
        <v>25</v>
      </c>
      <c r="AH13" s="31">
        <f t="shared" si="79"/>
        <v>197.5</v>
      </c>
      <c r="AI13" s="31">
        <f t="shared" si="79"/>
        <v>45</v>
      </c>
      <c r="AJ13" s="31">
        <f t="shared" si="79"/>
        <v>0</v>
      </c>
      <c r="AK13" s="31">
        <f t="shared" si="79"/>
        <v>0</v>
      </c>
      <c r="AL13" s="31">
        <f t="shared" si="79"/>
        <v>10.870000000000001</v>
      </c>
      <c r="AM13" s="31">
        <f t="shared" si="79"/>
        <v>0</v>
      </c>
      <c r="AN13" s="31">
        <f t="shared" si="79"/>
        <v>32.5</v>
      </c>
      <c r="AO13" s="31">
        <f t="shared" si="79"/>
        <v>6.25</v>
      </c>
      <c r="AP13" s="31">
        <f t="shared" si="79"/>
        <v>448.88</v>
      </c>
      <c r="AQ13" s="31">
        <f t="shared" si="79"/>
        <v>60</v>
      </c>
      <c r="AR13" s="31">
        <f t="shared" si="79"/>
        <v>0</v>
      </c>
      <c r="AS13" s="31">
        <f t="shared" si="79"/>
        <v>0</v>
      </c>
      <c r="AT13" s="31">
        <f t="shared" si="79"/>
        <v>24.72</v>
      </c>
      <c r="AU13" s="31">
        <f t="shared" si="79"/>
        <v>0</v>
      </c>
      <c r="AV13" s="31">
        <f t="shared" si="79"/>
        <v>73.87</v>
      </c>
      <c r="AW13" s="31">
        <f t="shared" si="79"/>
        <v>10</v>
      </c>
      <c r="AX13" s="31">
        <f t="shared" si="79"/>
        <v>197.5</v>
      </c>
      <c r="AY13" s="31">
        <f t="shared" si="79"/>
        <v>25</v>
      </c>
      <c r="AZ13" s="31">
        <f t="shared" si="79"/>
        <v>0</v>
      </c>
      <c r="BA13" s="31">
        <f t="shared" si="79"/>
        <v>0</v>
      </c>
      <c r="BB13" s="31">
        <f t="shared" si="79"/>
        <v>10.879999999999999</v>
      </c>
      <c r="BC13" s="31">
        <f t="shared" si="79"/>
        <v>0</v>
      </c>
      <c r="BD13" s="31">
        <f t="shared" si="79"/>
        <v>13.18</v>
      </c>
      <c r="BE13" s="31">
        <f t="shared" si="79"/>
        <v>6.01</v>
      </c>
      <c r="BF13" s="31">
        <f t="shared" si="79"/>
        <v>646.38</v>
      </c>
      <c r="BG13" s="31">
        <f t="shared" si="79"/>
        <v>85</v>
      </c>
      <c r="BH13" s="31">
        <f t="shared" si="79"/>
        <v>0</v>
      </c>
      <c r="BI13" s="31">
        <f t="shared" si="79"/>
        <v>0</v>
      </c>
      <c r="BJ13" s="31">
        <f t="shared" si="79"/>
        <v>35.6</v>
      </c>
      <c r="BK13" s="31">
        <f t="shared" si="79"/>
        <v>0</v>
      </c>
      <c r="BL13" s="31">
        <f t="shared" si="79"/>
        <v>87.05</v>
      </c>
      <c r="BM13" s="31">
        <f t="shared" si="79"/>
        <v>16.009999999999998</v>
      </c>
      <c r="BN13" s="31">
        <f t="shared" si="79"/>
        <v>790</v>
      </c>
      <c r="BO13" s="31">
        <f t="shared" ref="BO13:CT13" si="80">+BO11+BO12</f>
        <v>100</v>
      </c>
      <c r="BP13" s="31">
        <f t="shared" si="80"/>
        <v>0</v>
      </c>
      <c r="BQ13" s="31">
        <f t="shared" si="80"/>
        <v>0</v>
      </c>
      <c r="BR13" s="31">
        <f t="shared" si="80"/>
        <v>43.5</v>
      </c>
      <c r="BS13" s="31">
        <f t="shared" si="80"/>
        <v>0</v>
      </c>
      <c r="BT13" s="31">
        <f t="shared" si="80"/>
        <v>117.05</v>
      </c>
      <c r="BU13" s="31">
        <f t="shared" si="80"/>
        <v>25</v>
      </c>
      <c r="BV13" s="31">
        <f t="shared" si="80"/>
        <v>143.62</v>
      </c>
      <c r="BW13" s="31">
        <f t="shared" si="80"/>
        <v>15</v>
      </c>
      <c r="BX13" s="31">
        <f t="shared" si="80"/>
        <v>0</v>
      </c>
      <c r="BY13" s="31">
        <f t="shared" si="80"/>
        <v>0</v>
      </c>
      <c r="BZ13" s="31">
        <f t="shared" si="80"/>
        <v>7.9</v>
      </c>
      <c r="CA13" s="31">
        <f t="shared" si="80"/>
        <v>0</v>
      </c>
      <c r="CB13" s="31">
        <f t="shared" si="80"/>
        <v>30</v>
      </c>
      <c r="CC13" s="76">
        <f t="shared" si="80"/>
        <v>8.99</v>
      </c>
      <c r="CD13" s="31">
        <f t="shared" si="80"/>
        <v>111.81</v>
      </c>
      <c r="CE13" s="31">
        <f t="shared" si="80"/>
        <v>11.25</v>
      </c>
      <c r="CF13" s="31">
        <f t="shared" si="80"/>
        <v>0</v>
      </c>
      <c r="CG13" s="31">
        <f t="shared" si="80"/>
        <v>0</v>
      </c>
      <c r="CH13" s="31">
        <f t="shared" si="80"/>
        <v>7.9</v>
      </c>
      <c r="CI13" s="31">
        <f t="shared" si="80"/>
        <v>0</v>
      </c>
      <c r="CJ13" s="31">
        <f t="shared" si="80"/>
        <v>30</v>
      </c>
      <c r="CK13" s="31">
        <f t="shared" si="80"/>
        <v>8.99</v>
      </c>
      <c r="CL13" s="31">
        <f t="shared" si="80"/>
        <v>0</v>
      </c>
      <c r="CM13" s="31">
        <f t="shared" si="80"/>
        <v>758.19</v>
      </c>
      <c r="CN13" s="31">
        <f t="shared" si="80"/>
        <v>96.25</v>
      </c>
      <c r="CO13" s="31">
        <f t="shared" si="80"/>
        <v>0</v>
      </c>
      <c r="CP13" s="31">
        <f t="shared" si="80"/>
        <v>0</v>
      </c>
      <c r="CQ13" s="31">
        <f t="shared" si="80"/>
        <v>43.5</v>
      </c>
      <c r="CR13" s="31">
        <f t="shared" si="80"/>
        <v>0</v>
      </c>
      <c r="CS13" s="31">
        <f t="shared" si="80"/>
        <v>117.05</v>
      </c>
      <c r="CT13" s="31">
        <f t="shared" si="80"/>
        <v>25</v>
      </c>
    </row>
    <row r="14" spans="1:98" ht="20.100000000000001" customHeight="1">
      <c r="A14" s="19">
        <v>5</v>
      </c>
      <c r="B14" s="20" t="s">
        <v>19</v>
      </c>
      <c r="C14" s="21">
        <v>900</v>
      </c>
      <c r="D14" s="21">
        <v>150</v>
      </c>
      <c r="E14" s="10">
        <f t="shared" ref="E14:E15" si="81">C14+D14</f>
        <v>1050</v>
      </c>
      <c r="F14" s="22">
        <v>10</v>
      </c>
      <c r="G14" s="22">
        <v>0</v>
      </c>
      <c r="H14" s="10">
        <f t="shared" si="12"/>
        <v>10</v>
      </c>
      <c r="I14" s="22">
        <v>79.2</v>
      </c>
      <c r="J14" s="22">
        <v>10</v>
      </c>
      <c r="K14" s="10">
        <f t="shared" si="13"/>
        <v>89.2</v>
      </c>
      <c r="L14" s="22">
        <v>100</v>
      </c>
      <c r="M14" s="22">
        <v>50</v>
      </c>
      <c r="N14" s="10">
        <f t="shared" si="14"/>
        <v>150</v>
      </c>
      <c r="O14" s="10">
        <f>C14+F14+I14+L14</f>
        <v>1089.2</v>
      </c>
      <c r="P14" s="23">
        <f>D14+G14+J14+M14</f>
        <v>210</v>
      </c>
      <c r="Q14" s="10">
        <f t="shared" si="1"/>
        <v>1299.2</v>
      </c>
      <c r="R14" s="65">
        <f t="shared" si="15"/>
        <v>286.38</v>
      </c>
      <c r="S14" s="65">
        <f t="shared" si="16"/>
        <v>22.5</v>
      </c>
      <c r="T14" s="65">
        <f t="shared" si="17"/>
        <v>3.18</v>
      </c>
      <c r="U14" s="65">
        <f t="shared" si="18"/>
        <v>0</v>
      </c>
      <c r="V14" s="65">
        <f t="shared" si="19"/>
        <v>25.2</v>
      </c>
      <c r="W14" s="65">
        <f t="shared" si="20"/>
        <v>1.5</v>
      </c>
      <c r="X14" s="70">
        <f t="shared" si="21"/>
        <v>31.82</v>
      </c>
      <c r="Y14" s="70">
        <f t="shared" si="22"/>
        <v>7.5</v>
      </c>
      <c r="Z14" s="83">
        <v>900</v>
      </c>
      <c r="AA14" s="83">
        <v>150</v>
      </c>
      <c r="AB14" s="83">
        <v>10</v>
      </c>
      <c r="AC14" s="83">
        <v>0</v>
      </c>
      <c r="AD14" s="86">
        <v>79.2</v>
      </c>
      <c r="AE14" s="83">
        <v>10</v>
      </c>
      <c r="AF14" s="86">
        <v>100</v>
      </c>
      <c r="AG14" s="84">
        <v>50</v>
      </c>
      <c r="AH14" s="70">
        <f t="shared" si="23"/>
        <v>225</v>
      </c>
      <c r="AI14" s="70">
        <f t="shared" si="24"/>
        <v>37.5</v>
      </c>
      <c r="AJ14" s="70">
        <f t="shared" si="2"/>
        <v>2.5</v>
      </c>
      <c r="AK14" s="70">
        <f t="shared" si="25"/>
        <v>0</v>
      </c>
      <c r="AL14" s="70">
        <f t="shared" si="3"/>
        <v>19.8</v>
      </c>
      <c r="AM14" s="70">
        <f t="shared" si="26"/>
        <v>2.5</v>
      </c>
      <c r="AN14" s="70">
        <f t="shared" si="27"/>
        <v>25</v>
      </c>
      <c r="AO14" s="70">
        <f t="shared" si="28"/>
        <v>12.5</v>
      </c>
      <c r="AP14" s="70">
        <f t="shared" si="29"/>
        <v>511.38</v>
      </c>
      <c r="AQ14" s="70">
        <f t="shared" si="30"/>
        <v>60</v>
      </c>
      <c r="AR14" s="70">
        <f t="shared" si="31"/>
        <v>5.68</v>
      </c>
      <c r="AS14" s="70">
        <f t="shared" si="32"/>
        <v>0</v>
      </c>
      <c r="AT14" s="70">
        <f t="shared" si="33"/>
        <v>45</v>
      </c>
      <c r="AU14" s="70">
        <f t="shared" si="34"/>
        <v>4</v>
      </c>
      <c r="AV14" s="70">
        <f t="shared" si="35"/>
        <v>56.82</v>
      </c>
      <c r="AW14" s="70">
        <f t="shared" si="36"/>
        <v>20</v>
      </c>
      <c r="AX14" s="70">
        <f t="shared" si="37"/>
        <v>225</v>
      </c>
      <c r="AY14" s="70">
        <f>ROUND(AA14*16.66%,2)</f>
        <v>24.99</v>
      </c>
      <c r="AZ14" s="70">
        <f t="shared" si="77"/>
        <v>2.0299999999999998</v>
      </c>
      <c r="BA14" s="70">
        <f t="shared" si="39"/>
        <v>0</v>
      </c>
      <c r="BB14" s="70">
        <f t="shared" si="40"/>
        <v>19.8</v>
      </c>
      <c r="BC14" s="70">
        <f t="shared" si="41"/>
        <v>2.5</v>
      </c>
      <c r="BD14" s="70">
        <f t="shared" si="42"/>
        <v>25</v>
      </c>
      <c r="BE14" s="70">
        <f t="shared" si="43"/>
        <v>12.02</v>
      </c>
      <c r="BF14" s="70">
        <f t="shared" si="44"/>
        <v>736.38</v>
      </c>
      <c r="BG14" s="70">
        <f t="shared" si="45"/>
        <v>84.99</v>
      </c>
      <c r="BH14" s="70">
        <f t="shared" si="46"/>
        <v>7.7099999999999991</v>
      </c>
      <c r="BI14" s="70">
        <f t="shared" si="47"/>
        <v>0</v>
      </c>
      <c r="BJ14" s="70">
        <f t="shared" si="48"/>
        <v>64.8</v>
      </c>
      <c r="BK14" s="70">
        <f t="shared" si="49"/>
        <v>6.5</v>
      </c>
      <c r="BL14" s="70">
        <f t="shared" si="50"/>
        <v>81.819999999999993</v>
      </c>
      <c r="BM14" s="70">
        <f t="shared" si="51"/>
        <v>32.019999999999996</v>
      </c>
      <c r="BN14" s="70">
        <v>900</v>
      </c>
      <c r="BO14" s="70">
        <v>150</v>
      </c>
      <c r="BP14" s="70">
        <v>10</v>
      </c>
      <c r="BQ14" s="70">
        <v>0</v>
      </c>
      <c r="BR14" s="70">
        <v>64.8</v>
      </c>
      <c r="BS14" s="70">
        <v>10</v>
      </c>
      <c r="BT14" s="70">
        <v>81.819999999999993</v>
      </c>
      <c r="BU14" s="70">
        <v>50</v>
      </c>
      <c r="BV14" s="70">
        <f t="shared" si="52"/>
        <v>163.62</v>
      </c>
      <c r="BW14" s="70">
        <f t="shared" si="53"/>
        <v>65.010000000000005</v>
      </c>
      <c r="BX14" s="70">
        <f t="shared" si="54"/>
        <v>2.29</v>
      </c>
      <c r="BY14" s="70">
        <f t="shared" si="55"/>
        <v>0</v>
      </c>
      <c r="BZ14" s="70">
        <f t="shared" si="56"/>
        <v>0</v>
      </c>
      <c r="CA14" s="70">
        <f t="shared" si="57"/>
        <v>3.5</v>
      </c>
      <c r="CB14" s="70">
        <f t="shared" si="58"/>
        <v>0</v>
      </c>
      <c r="CC14" s="156">
        <f t="shared" si="59"/>
        <v>17.98</v>
      </c>
      <c r="CD14" s="121">
        <f>BV14</f>
        <v>163.62</v>
      </c>
      <c r="CE14" s="70">
        <f t="shared" si="60"/>
        <v>48.76</v>
      </c>
      <c r="CF14" s="70">
        <f t="shared" si="61"/>
        <v>2.29</v>
      </c>
      <c r="CG14" s="70">
        <f t="shared" si="62"/>
        <v>0</v>
      </c>
      <c r="CH14" s="70">
        <f t="shared" si="63"/>
        <v>0</v>
      </c>
      <c r="CI14" s="70">
        <f t="shared" si="64"/>
        <v>3.5</v>
      </c>
      <c r="CJ14" s="70">
        <f t="shared" si="65"/>
        <v>0</v>
      </c>
      <c r="CK14" s="70">
        <f t="shared" si="66"/>
        <v>17.98</v>
      </c>
      <c r="CL14" s="70"/>
      <c r="CM14" s="70">
        <f t="shared" si="67"/>
        <v>900</v>
      </c>
      <c r="CN14" s="70">
        <f t="shared" si="68"/>
        <v>133.75</v>
      </c>
      <c r="CO14" s="70">
        <f t="shared" si="69"/>
        <v>10</v>
      </c>
      <c r="CP14" s="70">
        <f t="shared" si="70"/>
        <v>0</v>
      </c>
      <c r="CQ14" s="70">
        <f t="shared" si="71"/>
        <v>64.8</v>
      </c>
      <c r="CR14" s="70">
        <f t="shared" si="72"/>
        <v>10</v>
      </c>
      <c r="CS14" s="70">
        <f t="shared" si="73"/>
        <v>81.819999999999993</v>
      </c>
      <c r="CT14" s="70">
        <f t="shared" si="74"/>
        <v>50</v>
      </c>
    </row>
    <row r="15" spans="1:98" ht="20.100000000000001" customHeight="1">
      <c r="A15" s="19">
        <v>6</v>
      </c>
      <c r="B15" s="20" t="s">
        <v>20</v>
      </c>
      <c r="C15" s="21">
        <v>900</v>
      </c>
      <c r="D15" s="21">
        <v>100</v>
      </c>
      <c r="E15" s="10">
        <f t="shared" si="81"/>
        <v>1000</v>
      </c>
      <c r="F15" s="22">
        <v>0</v>
      </c>
      <c r="G15" s="22">
        <v>0</v>
      </c>
      <c r="H15" s="10">
        <f t="shared" si="12"/>
        <v>0</v>
      </c>
      <c r="I15" s="22">
        <v>0</v>
      </c>
      <c r="J15" s="22">
        <v>0</v>
      </c>
      <c r="K15" s="10">
        <f t="shared" si="13"/>
        <v>0</v>
      </c>
      <c r="L15" s="22">
        <v>0</v>
      </c>
      <c r="M15" s="22">
        <v>0</v>
      </c>
      <c r="N15" s="10">
        <f t="shared" si="14"/>
        <v>0</v>
      </c>
      <c r="O15" s="10">
        <f>C15+F15+I15+L15</f>
        <v>900</v>
      </c>
      <c r="P15" s="23">
        <f>D15+G15+J15+M15</f>
        <v>100</v>
      </c>
      <c r="Q15" s="10">
        <f t="shared" si="1"/>
        <v>1000</v>
      </c>
      <c r="R15" s="65">
        <f t="shared" si="15"/>
        <v>286.38</v>
      </c>
      <c r="S15" s="65">
        <f t="shared" si="16"/>
        <v>15</v>
      </c>
      <c r="T15" s="65">
        <f t="shared" si="17"/>
        <v>0</v>
      </c>
      <c r="U15" s="65">
        <f t="shared" si="18"/>
        <v>0</v>
      </c>
      <c r="V15" s="65">
        <f t="shared" si="19"/>
        <v>0</v>
      </c>
      <c r="W15" s="65">
        <f t="shared" si="20"/>
        <v>0</v>
      </c>
      <c r="X15" s="70">
        <f t="shared" si="21"/>
        <v>0</v>
      </c>
      <c r="Y15" s="70">
        <f t="shared" si="22"/>
        <v>0</v>
      </c>
      <c r="Z15" s="83">
        <v>900</v>
      </c>
      <c r="AA15" s="83">
        <v>100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70">
        <f t="shared" si="23"/>
        <v>225</v>
      </c>
      <c r="AI15" s="70">
        <f t="shared" si="24"/>
        <v>25</v>
      </c>
      <c r="AJ15" s="70">
        <f t="shared" si="2"/>
        <v>0</v>
      </c>
      <c r="AK15" s="70">
        <f t="shared" si="25"/>
        <v>0</v>
      </c>
      <c r="AL15" s="70">
        <f t="shared" si="3"/>
        <v>0</v>
      </c>
      <c r="AM15" s="70">
        <f t="shared" si="26"/>
        <v>0</v>
      </c>
      <c r="AN15" s="70">
        <f t="shared" si="27"/>
        <v>0</v>
      </c>
      <c r="AO15" s="70">
        <f t="shared" si="28"/>
        <v>0</v>
      </c>
      <c r="AP15" s="70">
        <f t="shared" si="29"/>
        <v>511.38</v>
      </c>
      <c r="AQ15" s="70">
        <f t="shared" si="30"/>
        <v>40</v>
      </c>
      <c r="AR15" s="70">
        <f t="shared" si="31"/>
        <v>0</v>
      </c>
      <c r="AS15" s="70">
        <f t="shared" si="32"/>
        <v>0</v>
      </c>
      <c r="AT15" s="70">
        <f t="shared" si="33"/>
        <v>0</v>
      </c>
      <c r="AU15" s="70">
        <f t="shared" si="34"/>
        <v>0</v>
      </c>
      <c r="AV15" s="70">
        <f t="shared" si="35"/>
        <v>0</v>
      </c>
      <c r="AW15" s="70">
        <f t="shared" si="36"/>
        <v>0</v>
      </c>
      <c r="AX15" s="70">
        <f t="shared" si="37"/>
        <v>225</v>
      </c>
      <c r="AY15" s="70">
        <f t="shared" si="38"/>
        <v>25</v>
      </c>
      <c r="AZ15" s="70">
        <f t="shared" si="77"/>
        <v>0</v>
      </c>
      <c r="BA15" s="70">
        <f t="shared" si="39"/>
        <v>0</v>
      </c>
      <c r="BB15" s="70">
        <f t="shared" si="40"/>
        <v>0</v>
      </c>
      <c r="BC15" s="70">
        <f t="shared" si="41"/>
        <v>0</v>
      </c>
      <c r="BD15" s="70">
        <f t="shared" si="42"/>
        <v>0</v>
      </c>
      <c r="BE15" s="70">
        <f t="shared" si="43"/>
        <v>0</v>
      </c>
      <c r="BF15" s="70">
        <f t="shared" si="44"/>
        <v>736.38</v>
      </c>
      <c r="BG15" s="70">
        <f t="shared" si="45"/>
        <v>65</v>
      </c>
      <c r="BH15" s="70">
        <f t="shared" si="46"/>
        <v>0</v>
      </c>
      <c r="BI15" s="70">
        <f t="shared" si="47"/>
        <v>0</v>
      </c>
      <c r="BJ15" s="70">
        <f t="shared" si="48"/>
        <v>0</v>
      </c>
      <c r="BK15" s="70">
        <f t="shared" si="49"/>
        <v>0</v>
      </c>
      <c r="BL15" s="70">
        <f t="shared" si="50"/>
        <v>0</v>
      </c>
      <c r="BM15" s="70">
        <f t="shared" si="51"/>
        <v>0</v>
      </c>
      <c r="BN15" s="70">
        <v>900</v>
      </c>
      <c r="BO15" s="70">
        <v>100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f t="shared" si="52"/>
        <v>163.62</v>
      </c>
      <c r="BW15" s="70">
        <f t="shared" si="53"/>
        <v>35</v>
      </c>
      <c r="BX15" s="70">
        <f t="shared" si="54"/>
        <v>0</v>
      </c>
      <c r="BY15" s="70">
        <f t="shared" si="55"/>
        <v>0</v>
      </c>
      <c r="BZ15" s="70">
        <f t="shared" si="56"/>
        <v>0</v>
      </c>
      <c r="CA15" s="70">
        <f t="shared" si="57"/>
        <v>0</v>
      </c>
      <c r="CB15" s="70">
        <f t="shared" si="58"/>
        <v>0</v>
      </c>
      <c r="CC15" s="156">
        <f t="shared" si="59"/>
        <v>0</v>
      </c>
      <c r="CD15" s="121">
        <f>BV15</f>
        <v>163.62</v>
      </c>
      <c r="CE15" s="70">
        <f t="shared" si="60"/>
        <v>26.25</v>
      </c>
      <c r="CF15" s="70">
        <f t="shared" si="61"/>
        <v>0</v>
      </c>
      <c r="CG15" s="70">
        <f t="shared" si="62"/>
        <v>0</v>
      </c>
      <c r="CH15" s="70">
        <f t="shared" si="63"/>
        <v>0</v>
      </c>
      <c r="CI15" s="70">
        <f t="shared" si="64"/>
        <v>0</v>
      </c>
      <c r="CJ15" s="70">
        <f t="shared" si="65"/>
        <v>0</v>
      </c>
      <c r="CK15" s="70">
        <f t="shared" si="66"/>
        <v>0</v>
      </c>
      <c r="CL15" s="70"/>
      <c r="CM15" s="70">
        <f t="shared" si="67"/>
        <v>900</v>
      </c>
      <c r="CN15" s="70">
        <f t="shared" si="68"/>
        <v>91.25</v>
      </c>
      <c r="CO15" s="70">
        <f t="shared" si="69"/>
        <v>0</v>
      </c>
      <c r="CP15" s="70">
        <f t="shared" si="70"/>
        <v>0</v>
      </c>
      <c r="CQ15" s="70">
        <f t="shared" si="71"/>
        <v>0</v>
      </c>
      <c r="CR15" s="70">
        <f t="shared" si="72"/>
        <v>0</v>
      </c>
      <c r="CS15" s="70">
        <f t="shared" si="73"/>
        <v>0</v>
      </c>
      <c r="CT15" s="70">
        <f t="shared" si="74"/>
        <v>0</v>
      </c>
    </row>
    <row r="16" spans="1:98" s="29" customFormat="1" ht="20.100000000000001" customHeight="1">
      <c r="A16" s="26"/>
      <c r="B16" s="27" t="s">
        <v>19</v>
      </c>
      <c r="C16" s="32">
        <f t="shared" ref="C16:BN16" si="82">+C14+C15</f>
        <v>1800</v>
      </c>
      <c r="D16" s="32">
        <f t="shared" si="82"/>
        <v>250</v>
      </c>
      <c r="E16" s="32">
        <f t="shared" si="82"/>
        <v>2050</v>
      </c>
      <c r="F16" s="32">
        <f t="shared" si="82"/>
        <v>10</v>
      </c>
      <c r="G16" s="32">
        <f t="shared" si="82"/>
        <v>0</v>
      </c>
      <c r="H16" s="32">
        <f t="shared" si="82"/>
        <v>10</v>
      </c>
      <c r="I16" s="32">
        <f t="shared" si="82"/>
        <v>79.2</v>
      </c>
      <c r="J16" s="32">
        <f t="shared" si="82"/>
        <v>10</v>
      </c>
      <c r="K16" s="32">
        <f t="shared" si="82"/>
        <v>89.2</v>
      </c>
      <c r="L16" s="32">
        <f t="shared" si="82"/>
        <v>100</v>
      </c>
      <c r="M16" s="32">
        <f t="shared" si="82"/>
        <v>50</v>
      </c>
      <c r="N16" s="32">
        <f t="shared" si="82"/>
        <v>150</v>
      </c>
      <c r="O16" s="32">
        <f t="shared" si="82"/>
        <v>1989.2</v>
      </c>
      <c r="P16" s="32">
        <f t="shared" si="82"/>
        <v>310</v>
      </c>
      <c r="Q16" s="32">
        <f t="shared" si="82"/>
        <v>2299.1999999999998</v>
      </c>
      <c r="R16" s="32">
        <f t="shared" si="82"/>
        <v>572.76</v>
      </c>
      <c r="S16" s="32">
        <f t="shared" si="82"/>
        <v>37.5</v>
      </c>
      <c r="T16" s="32">
        <f t="shared" si="82"/>
        <v>3.18</v>
      </c>
      <c r="U16" s="32">
        <f t="shared" si="82"/>
        <v>0</v>
      </c>
      <c r="V16" s="32">
        <f t="shared" si="82"/>
        <v>25.2</v>
      </c>
      <c r="W16" s="77">
        <f t="shared" si="82"/>
        <v>1.5</v>
      </c>
      <c r="X16" s="32">
        <f t="shared" si="82"/>
        <v>31.82</v>
      </c>
      <c r="Y16" s="32">
        <f t="shared" si="82"/>
        <v>7.5</v>
      </c>
      <c r="Z16" s="32">
        <f t="shared" si="82"/>
        <v>1800</v>
      </c>
      <c r="AA16" s="32">
        <f t="shared" si="82"/>
        <v>250</v>
      </c>
      <c r="AB16" s="32">
        <f t="shared" si="82"/>
        <v>10</v>
      </c>
      <c r="AC16" s="32">
        <f t="shared" si="82"/>
        <v>0</v>
      </c>
      <c r="AD16" s="32">
        <f t="shared" si="82"/>
        <v>79.2</v>
      </c>
      <c r="AE16" s="32">
        <f t="shared" si="82"/>
        <v>10</v>
      </c>
      <c r="AF16" s="32">
        <f t="shared" si="82"/>
        <v>100</v>
      </c>
      <c r="AG16" s="32">
        <f t="shared" si="82"/>
        <v>50</v>
      </c>
      <c r="AH16" s="32">
        <f t="shared" si="82"/>
        <v>450</v>
      </c>
      <c r="AI16" s="32">
        <f t="shared" si="82"/>
        <v>62.5</v>
      </c>
      <c r="AJ16" s="32">
        <f t="shared" si="82"/>
        <v>2.5</v>
      </c>
      <c r="AK16" s="32">
        <f t="shared" si="82"/>
        <v>0</v>
      </c>
      <c r="AL16" s="32">
        <f t="shared" si="82"/>
        <v>19.8</v>
      </c>
      <c r="AM16" s="32">
        <f t="shared" si="82"/>
        <v>2.5</v>
      </c>
      <c r="AN16" s="32">
        <f t="shared" si="82"/>
        <v>25</v>
      </c>
      <c r="AO16" s="32">
        <f t="shared" si="82"/>
        <v>12.5</v>
      </c>
      <c r="AP16" s="32">
        <f t="shared" si="82"/>
        <v>1022.76</v>
      </c>
      <c r="AQ16" s="32">
        <f t="shared" si="82"/>
        <v>100</v>
      </c>
      <c r="AR16" s="32">
        <f t="shared" si="82"/>
        <v>5.68</v>
      </c>
      <c r="AS16" s="32">
        <f t="shared" si="82"/>
        <v>0</v>
      </c>
      <c r="AT16" s="32">
        <f t="shared" si="82"/>
        <v>45</v>
      </c>
      <c r="AU16" s="32">
        <f t="shared" si="82"/>
        <v>4</v>
      </c>
      <c r="AV16" s="32">
        <f t="shared" si="82"/>
        <v>56.82</v>
      </c>
      <c r="AW16" s="32">
        <f t="shared" si="82"/>
        <v>20</v>
      </c>
      <c r="AX16" s="32">
        <f t="shared" si="82"/>
        <v>450</v>
      </c>
      <c r="AY16" s="32">
        <f t="shared" si="82"/>
        <v>49.989999999999995</v>
      </c>
      <c r="AZ16" s="32">
        <f t="shared" si="82"/>
        <v>2.0299999999999998</v>
      </c>
      <c r="BA16" s="32">
        <f t="shared" si="82"/>
        <v>0</v>
      </c>
      <c r="BB16" s="32">
        <f t="shared" si="82"/>
        <v>19.8</v>
      </c>
      <c r="BC16" s="32">
        <f t="shared" si="82"/>
        <v>2.5</v>
      </c>
      <c r="BD16" s="32">
        <f t="shared" si="82"/>
        <v>25</v>
      </c>
      <c r="BE16" s="32">
        <f t="shared" si="82"/>
        <v>12.02</v>
      </c>
      <c r="BF16" s="32">
        <f t="shared" si="82"/>
        <v>1472.76</v>
      </c>
      <c r="BG16" s="32">
        <f t="shared" si="82"/>
        <v>149.99</v>
      </c>
      <c r="BH16" s="32">
        <f t="shared" si="82"/>
        <v>7.7099999999999991</v>
      </c>
      <c r="BI16" s="32">
        <f t="shared" si="82"/>
        <v>0</v>
      </c>
      <c r="BJ16" s="32">
        <f t="shared" si="82"/>
        <v>64.8</v>
      </c>
      <c r="BK16" s="32">
        <f t="shared" si="82"/>
        <v>6.5</v>
      </c>
      <c r="BL16" s="32">
        <f t="shared" si="82"/>
        <v>81.819999999999993</v>
      </c>
      <c r="BM16" s="32">
        <f t="shared" si="82"/>
        <v>32.019999999999996</v>
      </c>
      <c r="BN16" s="32">
        <f t="shared" si="82"/>
        <v>1800</v>
      </c>
      <c r="BO16" s="32">
        <f t="shared" ref="BO16:CT16" si="83">+BO14+BO15</f>
        <v>250</v>
      </c>
      <c r="BP16" s="32">
        <f t="shared" si="83"/>
        <v>10</v>
      </c>
      <c r="BQ16" s="32">
        <f t="shared" si="83"/>
        <v>0</v>
      </c>
      <c r="BR16" s="32">
        <f t="shared" si="83"/>
        <v>64.8</v>
      </c>
      <c r="BS16" s="32">
        <f t="shared" si="83"/>
        <v>10</v>
      </c>
      <c r="BT16" s="32">
        <f t="shared" si="83"/>
        <v>81.819999999999993</v>
      </c>
      <c r="BU16" s="32">
        <f t="shared" si="83"/>
        <v>50</v>
      </c>
      <c r="BV16" s="32">
        <f t="shared" si="83"/>
        <v>327.24</v>
      </c>
      <c r="BW16" s="32">
        <f t="shared" si="83"/>
        <v>100.01</v>
      </c>
      <c r="BX16" s="32">
        <f t="shared" si="83"/>
        <v>2.29</v>
      </c>
      <c r="BY16" s="32">
        <f t="shared" si="83"/>
        <v>0</v>
      </c>
      <c r="BZ16" s="32">
        <f t="shared" si="83"/>
        <v>0</v>
      </c>
      <c r="CA16" s="32">
        <f t="shared" si="83"/>
        <v>3.5</v>
      </c>
      <c r="CB16" s="32">
        <f t="shared" si="83"/>
        <v>0</v>
      </c>
      <c r="CC16" s="77">
        <f t="shared" si="83"/>
        <v>17.98</v>
      </c>
      <c r="CD16" s="32">
        <f t="shared" si="83"/>
        <v>327.24</v>
      </c>
      <c r="CE16" s="32">
        <f t="shared" si="83"/>
        <v>75.009999999999991</v>
      </c>
      <c r="CF16" s="32">
        <f t="shared" si="83"/>
        <v>2.29</v>
      </c>
      <c r="CG16" s="32">
        <f t="shared" si="83"/>
        <v>0</v>
      </c>
      <c r="CH16" s="32">
        <f t="shared" si="83"/>
        <v>0</v>
      </c>
      <c r="CI16" s="32">
        <f t="shared" si="83"/>
        <v>3.5</v>
      </c>
      <c r="CJ16" s="32">
        <f t="shared" si="83"/>
        <v>0</v>
      </c>
      <c r="CK16" s="32">
        <f t="shared" si="83"/>
        <v>17.98</v>
      </c>
      <c r="CL16" s="32">
        <f t="shared" si="83"/>
        <v>0</v>
      </c>
      <c r="CM16" s="32">
        <f t="shared" si="83"/>
        <v>1800</v>
      </c>
      <c r="CN16" s="32">
        <f t="shared" si="83"/>
        <v>225</v>
      </c>
      <c r="CO16" s="32">
        <f t="shared" si="83"/>
        <v>10</v>
      </c>
      <c r="CP16" s="32">
        <f t="shared" si="83"/>
        <v>0</v>
      </c>
      <c r="CQ16" s="32">
        <f t="shared" si="83"/>
        <v>64.8</v>
      </c>
      <c r="CR16" s="32">
        <f t="shared" si="83"/>
        <v>10</v>
      </c>
      <c r="CS16" s="32">
        <f t="shared" si="83"/>
        <v>81.819999999999993</v>
      </c>
      <c r="CT16" s="32">
        <f t="shared" si="83"/>
        <v>50</v>
      </c>
    </row>
    <row r="17" spans="1:98" ht="20.100000000000001" customHeight="1">
      <c r="A17" s="19">
        <v>7</v>
      </c>
      <c r="B17" s="20" t="s">
        <v>21</v>
      </c>
      <c r="C17" s="21">
        <v>400</v>
      </c>
      <c r="D17" s="21">
        <v>50</v>
      </c>
      <c r="E17" s="10">
        <f t="shared" ref="E17:E18" si="84">C17+D17</f>
        <v>450</v>
      </c>
      <c r="F17" s="22">
        <v>0</v>
      </c>
      <c r="G17" s="22">
        <v>0</v>
      </c>
      <c r="H17" s="10">
        <f t="shared" si="12"/>
        <v>0</v>
      </c>
      <c r="I17" s="22">
        <v>25</v>
      </c>
      <c r="J17" s="22">
        <v>0</v>
      </c>
      <c r="K17" s="10">
        <f t="shared" si="13"/>
        <v>25</v>
      </c>
      <c r="L17" s="22">
        <v>100</v>
      </c>
      <c r="M17" s="22">
        <v>13</v>
      </c>
      <c r="N17" s="10">
        <f t="shared" si="14"/>
        <v>113</v>
      </c>
      <c r="O17" s="10">
        <f>C17+F17+I17+L17</f>
        <v>525</v>
      </c>
      <c r="P17" s="23">
        <f>D17+G17+J17+M17</f>
        <v>63</v>
      </c>
      <c r="Q17" s="10">
        <f t="shared" si="1"/>
        <v>588</v>
      </c>
      <c r="R17" s="65">
        <f t="shared" si="15"/>
        <v>127.28</v>
      </c>
      <c r="S17" s="65">
        <f t="shared" si="16"/>
        <v>7.5</v>
      </c>
      <c r="T17" s="65">
        <f t="shared" si="17"/>
        <v>0</v>
      </c>
      <c r="U17" s="65">
        <f t="shared" si="18"/>
        <v>0</v>
      </c>
      <c r="V17" s="65">
        <f t="shared" si="19"/>
        <v>7.96</v>
      </c>
      <c r="W17" s="65">
        <f t="shared" si="20"/>
        <v>0</v>
      </c>
      <c r="X17" s="70">
        <f t="shared" si="21"/>
        <v>31.82</v>
      </c>
      <c r="Y17" s="70">
        <f t="shared" si="22"/>
        <v>1.95</v>
      </c>
      <c r="Z17" s="83">
        <v>400</v>
      </c>
      <c r="AA17" s="83">
        <v>50</v>
      </c>
      <c r="AB17" s="83">
        <v>0</v>
      </c>
      <c r="AC17" s="83">
        <v>0</v>
      </c>
      <c r="AD17" s="83">
        <v>25</v>
      </c>
      <c r="AE17" s="83">
        <v>0</v>
      </c>
      <c r="AF17" s="83">
        <v>100</v>
      </c>
      <c r="AG17" s="83">
        <v>13</v>
      </c>
      <c r="AH17" s="70">
        <f t="shared" si="23"/>
        <v>100</v>
      </c>
      <c r="AI17" s="70">
        <f t="shared" si="24"/>
        <v>12.5</v>
      </c>
      <c r="AJ17" s="70">
        <f t="shared" si="2"/>
        <v>0</v>
      </c>
      <c r="AK17" s="70">
        <f t="shared" si="25"/>
        <v>0</v>
      </c>
      <c r="AL17" s="70">
        <f t="shared" si="3"/>
        <v>6.25</v>
      </c>
      <c r="AM17" s="70">
        <f t="shared" si="26"/>
        <v>0</v>
      </c>
      <c r="AN17" s="70">
        <f t="shared" ref="AN17:AN21" si="85">ROUND(AF17*25%,2)</f>
        <v>25</v>
      </c>
      <c r="AO17" s="70">
        <f t="shared" ref="AO17:AO21" si="86">ROUND(AG17*25%,2)</f>
        <v>3.25</v>
      </c>
      <c r="AP17" s="70">
        <f t="shared" si="29"/>
        <v>227.28</v>
      </c>
      <c r="AQ17" s="70">
        <f t="shared" si="30"/>
        <v>20</v>
      </c>
      <c r="AR17" s="70">
        <f t="shared" si="31"/>
        <v>0</v>
      </c>
      <c r="AS17" s="70">
        <f t="shared" si="32"/>
        <v>0</v>
      </c>
      <c r="AT17" s="70">
        <f t="shared" si="33"/>
        <v>14.21</v>
      </c>
      <c r="AU17" s="70">
        <f t="shared" si="34"/>
        <v>0</v>
      </c>
      <c r="AV17" s="70">
        <f t="shared" si="35"/>
        <v>56.82</v>
      </c>
      <c r="AW17" s="70">
        <f t="shared" si="36"/>
        <v>5.2</v>
      </c>
      <c r="AX17" s="93">
        <f>ROUND(Z17*16.66%,2)</f>
        <v>66.64</v>
      </c>
      <c r="AY17" s="70">
        <f t="shared" si="38"/>
        <v>12.5</v>
      </c>
      <c r="AZ17" s="70">
        <f t="shared" si="77"/>
        <v>0</v>
      </c>
      <c r="BA17" s="70">
        <f t="shared" si="39"/>
        <v>0</v>
      </c>
      <c r="BB17" s="70">
        <f t="shared" si="40"/>
        <v>6.25</v>
      </c>
      <c r="BC17" s="70">
        <f t="shared" si="41"/>
        <v>0</v>
      </c>
      <c r="BD17" s="70">
        <f t="shared" si="42"/>
        <v>25</v>
      </c>
      <c r="BE17" s="70">
        <f t="shared" si="43"/>
        <v>3.12</v>
      </c>
      <c r="BF17" s="70">
        <f t="shared" si="44"/>
        <v>293.92</v>
      </c>
      <c r="BG17" s="70">
        <f t="shared" si="45"/>
        <v>32.5</v>
      </c>
      <c r="BH17" s="70">
        <f t="shared" si="46"/>
        <v>0</v>
      </c>
      <c r="BI17" s="70">
        <f t="shared" si="47"/>
        <v>0</v>
      </c>
      <c r="BJ17" s="70">
        <f t="shared" si="48"/>
        <v>20.46</v>
      </c>
      <c r="BK17" s="70">
        <f t="shared" si="49"/>
        <v>0</v>
      </c>
      <c r="BL17" s="70">
        <f t="shared" si="50"/>
        <v>81.819999999999993</v>
      </c>
      <c r="BM17" s="70">
        <f t="shared" si="51"/>
        <v>8.32</v>
      </c>
      <c r="BN17" s="70">
        <v>400</v>
      </c>
      <c r="BO17" s="70">
        <v>50</v>
      </c>
      <c r="BP17" s="70">
        <v>0</v>
      </c>
      <c r="BQ17" s="70">
        <v>0</v>
      </c>
      <c r="BR17" s="70">
        <v>25</v>
      </c>
      <c r="BS17" s="70">
        <v>0</v>
      </c>
      <c r="BT17" s="70">
        <v>100</v>
      </c>
      <c r="BU17" s="70">
        <v>13</v>
      </c>
      <c r="BV17" s="70">
        <f t="shared" si="52"/>
        <v>106.08</v>
      </c>
      <c r="BW17" s="70">
        <f t="shared" si="53"/>
        <v>17.5</v>
      </c>
      <c r="BX17" s="70">
        <f t="shared" si="54"/>
        <v>0</v>
      </c>
      <c r="BY17" s="70">
        <f t="shared" si="55"/>
        <v>0</v>
      </c>
      <c r="BZ17" s="70">
        <f t="shared" si="56"/>
        <v>4.54</v>
      </c>
      <c r="CA17" s="70">
        <f t="shared" si="57"/>
        <v>0</v>
      </c>
      <c r="CB17" s="70">
        <f t="shared" si="58"/>
        <v>18.18</v>
      </c>
      <c r="CC17" s="156">
        <f t="shared" si="59"/>
        <v>4.68</v>
      </c>
      <c r="CD17" s="70">
        <f>ROUND(BV17*75%,2)</f>
        <v>79.56</v>
      </c>
      <c r="CE17" s="70">
        <f t="shared" si="60"/>
        <v>13.13</v>
      </c>
      <c r="CF17" s="70">
        <f t="shared" si="61"/>
        <v>0</v>
      </c>
      <c r="CG17" s="70">
        <f t="shared" si="62"/>
        <v>0</v>
      </c>
      <c r="CH17" s="70">
        <f t="shared" si="63"/>
        <v>4.54</v>
      </c>
      <c r="CI17" s="70">
        <f t="shared" si="64"/>
        <v>0</v>
      </c>
      <c r="CJ17" s="70">
        <f t="shared" si="65"/>
        <v>18.18</v>
      </c>
      <c r="CK17" s="70">
        <f t="shared" si="66"/>
        <v>4.68</v>
      </c>
      <c r="CL17" s="70"/>
      <c r="CM17" s="70">
        <f t="shared" si="67"/>
        <v>373.48</v>
      </c>
      <c r="CN17" s="70">
        <f t="shared" si="68"/>
        <v>45.63</v>
      </c>
      <c r="CO17" s="70">
        <f t="shared" si="69"/>
        <v>0</v>
      </c>
      <c r="CP17" s="70">
        <f t="shared" si="70"/>
        <v>0</v>
      </c>
      <c r="CQ17" s="70">
        <f t="shared" si="71"/>
        <v>25</v>
      </c>
      <c r="CR17" s="70">
        <f t="shared" si="72"/>
        <v>0</v>
      </c>
      <c r="CS17" s="70">
        <f t="shared" si="73"/>
        <v>100</v>
      </c>
      <c r="CT17" s="70">
        <f t="shared" si="74"/>
        <v>13</v>
      </c>
    </row>
    <row r="18" spans="1:98" ht="20.100000000000001" customHeight="1">
      <c r="A18" s="19">
        <v>8</v>
      </c>
      <c r="B18" s="20" t="s">
        <v>22</v>
      </c>
      <c r="C18" s="21">
        <v>75</v>
      </c>
      <c r="D18" s="21">
        <v>0</v>
      </c>
      <c r="E18" s="10">
        <f t="shared" si="84"/>
        <v>75</v>
      </c>
      <c r="F18" s="22">
        <v>0</v>
      </c>
      <c r="G18" s="22">
        <v>0</v>
      </c>
      <c r="H18" s="10">
        <f t="shared" si="12"/>
        <v>0</v>
      </c>
      <c r="I18" s="22">
        <v>0</v>
      </c>
      <c r="J18" s="22">
        <v>0</v>
      </c>
      <c r="K18" s="10">
        <f t="shared" si="13"/>
        <v>0</v>
      </c>
      <c r="L18" s="22">
        <v>0</v>
      </c>
      <c r="M18" s="22">
        <v>0</v>
      </c>
      <c r="N18" s="10">
        <f t="shared" si="14"/>
        <v>0</v>
      </c>
      <c r="O18" s="10">
        <f>C18+F18+I18+L18</f>
        <v>75</v>
      </c>
      <c r="P18" s="23">
        <f>D18+G18+J18+M18</f>
        <v>0</v>
      </c>
      <c r="Q18" s="10">
        <f t="shared" si="1"/>
        <v>75</v>
      </c>
      <c r="R18" s="65">
        <f t="shared" si="15"/>
        <v>23.87</v>
      </c>
      <c r="S18" s="65">
        <f t="shared" si="16"/>
        <v>0</v>
      </c>
      <c r="T18" s="65">
        <f t="shared" si="17"/>
        <v>0</v>
      </c>
      <c r="U18" s="65">
        <f t="shared" si="18"/>
        <v>0</v>
      </c>
      <c r="V18" s="65">
        <f t="shared" si="19"/>
        <v>0</v>
      </c>
      <c r="W18" s="65">
        <f t="shared" si="20"/>
        <v>0</v>
      </c>
      <c r="X18" s="70">
        <f t="shared" si="21"/>
        <v>0</v>
      </c>
      <c r="Y18" s="70">
        <f t="shared" si="22"/>
        <v>0</v>
      </c>
      <c r="Z18" s="83">
        <v>75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70">
        <f t="shared" si="23"/>
        <v>18.75</v>
      </c>
      <c r="AI18" s="70">
        <f t="shared" si="24"/>
        <v>0</v>
      </c>
      <c r="AJ18" s="70">
        <f t="shared" si="2"/>
        <v>0</v>
      </c>
      <c r="AK18" s="70">
        <f t="shared" si="25"/>
        <v>0</v>
      </c>
      <c r="AL18" s="70">
        <f t="shared" si="3"/>
        <v>0</v>
      </c>
      <c r="AM18" s="70">
        <f t="shared" si="26"/>
        <v>0</v>
      </c>
      <c r="AN18" s="70">
        <f t="shared" si="85"/>
        <v>0</v>
      </c>
      <c r="AO18" s="70">
        <f t="shared" si="86"/>
        <v>0</v>
      </c>
      <c r="AP18" s="70">
        <f t="shared" si="29"/>
        <v>42.620000000000005</v>
      </c>
      <c r="AQ18" s="70">
        <f t="shared" si="30"/>
        <v>0</v>
      </c>
      <c r="AR18" s="70">
        <f t="shared" si="31"/>
        <v>0</v>
      </c>
      <c r="AS18" s="70">
        <f t="shared" si="32"/>
        <v>0</v>
      </c>
      <c r="AT18" s="70">
        <f t="shared" si="33"/>
        <v>0</v>
      </c>
      <c r="AU18" s="70">
        <f t="shared" si="34"/>
        <v>0</v>
      </c>
      <c r="AV18" s="70">
        <f t="shared" si="35"/>
        <v>0</v>
      </c>
      <c r="AW18" s="70">
        <f t="shared" si="36"/>
        <v>0</v>
      </c>
      <c r="AX18" s="70">
        <f t="shared" si="37"/>
        <v>18.75</v>
      </c>
      <c r="AY18" s="70">
        <f t="shared" si="38"/>
        <v>0</v>
      </c>
      <c r="AZ18" s="70">
        <f t="shared" si="77"/>
        <v>0</v>
      </c>
      <c r="BA18" s="70">
        <f t="shared" si="39"/>
        <v>0</v>
      </c>
      <c r="BB18" s="70">
        <f t="shared" si="40"/>
        <v>0</v>
      </c>
      <c r="BC18" s="70">
        <f t="shared" si="41"/>
        <v>0</v>
      </c>
      <c r="BD18" s="70">
        <f t="shared" si="42"/>
        <v>0</v>
      </c>
      <c r="BE18" s="70">
        <f t="shared" si="43"/>
        <v>0</v>
      </c>
      <c r="BF18" s="70">
        <f t="shared" si="44"/>
        <v>61.370000000000005</v>
      </c>
      <c r="BG18" s="70">
        <f t="shared" si="45"/>
        <v>0</v>
      </c>
      <c r="BH18" s="70">
        <f t="shared" si="46"/>
        <v>0</v>
      </c>
      <c r="BI18" s="70">
        <f t="shared" si="47"/>
        <v>0</v>
      </c>
      <c r="BJ18" s="70">
        <f t="shared" si="48"/>
        <v>0</v>
      </c>
      <c r="BK18" s="70">
        <f t="shared" si="49"/>
        <v>0</v>
      </c>
      <c r="BL18" s="70">
        <f t="shared" si="50"/>
        <v>0</v>
      </c>
      <c r="BM18" s="70">
        <f t="shared" si="51"/>
        <v>0</v>
      </c>
      <c r="BN18" s="70">
        <v>75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70">
        <v>0</v>
      </c>
      <c r="BU18" s="70">
        <v>0</v>
      </c>
      <c r="BV18" s="70">
        <f t="shared" si="52"/>
        <v>13.63</v>
      </c>
      <c r="BW18" s="70">
        <f t="shared" si="53"/>
        <v>0</v>
      </c>
      <c r="BX18" s="70">
        <f t="shared" si="54"/>
        <v>0</v>
      </c>
      <c r="BY18" s="70">
        <f t="shared" si="55"/>
        <v>0</v>
      </c>
      <c r="BZ18" s="70">
        <f t="shared" si="56"/>
        <v>0</v>
      </c>
      <c r="CA18" s="70">
        <f t="shared" si="57"/>
        <v>0</v>
      </c>
      <c r="CB18" s="70">
        <f t="shared" si="58"/>
        <v>0</v>
      </c>
      <c r="CC18" s="156">
        <f t="shared" si="59"/>
        <v>0</v>
      </c>
      <c r="CD18" s="121">
        <f>BV18</f>
        <v>13.63</v>
      </c>
      <c r="CE18" s="70">
        <f t="shared" si="60"/>
        <v>0</v>
      </c>
      <c r="CF18" s="70">
        <f t="shared" si="61"/>
        <v>0</v>
      </c>
      <c r="CG18" s="70">
        <f t="shared" si="62"/>
        <v>0</v>
      </c>
      <c r="CH18" s="70">
        <f t="shared" si="63"/>
        <v>0</v>
      </c>
      <c r="CI18" s="70">
        <f t="shared" si="64"/>
        <v>0</v>
      </c>
      <c r="CJ18" s="70">
        <f t="shared" si="65"/>
        <v>0</v>
      </c>
      <c r="CK18" s="70">
        <f t="shared" si="66"/>
        <v>0</v>
      </c>
      <c r="CL18" s="70"/>
      <c r="CM18" s="70">
        <f t="shared" si="67"/>
        <v>75</v>
      </c>
      <c r="CN18" s="70">
        <f t="shared" si="68"/>
        <v>0</v>
      </c>
      <c r="CO18" s="70">
        <f t="shared" si="69"/>
        <v>0</v>
      </c>
      <c r="CP18" s="70">
        <f t="shared" si="70"/>
        <v>0</v>
      </c>
      <c r="CQ18" s="70">
        <f t="shared" si="71"/>
        <v>0</v>
      </c>
      <c r="CR18" s="70">
        <f t="shared" si="72"/>
        <v>0</v>
      </c>
      <c r="CS18" s="70">
        <f t="shared" si="73"/>
        <v>0</v>
      </c>
      <c r="CT18" s="70">
        <f t="shared" si="74"/>
        <v>0</v>
      </c>
    </row>
    <row r="19" spans="1:98" s="29" customFormat="1" ht="20.100000000000001" customHeight="1">
      <c r="A19" s="26"/>
      <c r="B19" s="27" t="s">
        <v>21</v>
      </c>
      <c r="C19" s="32">
        <f t="shared" ref="C19:BN19" si="87">+C17+C18</f>
        <v>475</v>
      </c>
      <c r="D19" s="32">
        <f t="shared" si="87"/>
        <v>50</v>
      </c>
      <c r="E19" s="32">
        <f t="shared" si="87"/>
        <v>525</v>
      </c>
      <c r="F19" s="32">
        <f t="shared" si="87"/>
        <v>0</v>
      </c>
      <c r="G19" s="32">
        <f t="shared" si="87"/>
        <v>0</v>
      </c>
      <c r="H19" s="32">
        <f t="shared" si="87"/>
        <v>0</v>
      </c>
      <c r="I19" s="32">
        <f t="shared" si="87"/>
        <v>25</v>
      </c>
      <c r="J19" s="32">
        <f t="shared" si="87"/>
        <v>0</v>
      </c>
      <c r="K19" s="32">
        <f t="shared" si="87"/>
        <v>25</v>
      </c>
      <c r="L19" s="32">
        <f t="shared" si="87"/>
        <v>100</v>
      </c>
      <c r="M19" s="32">
        <f t="shared" si="87"/>
        <v>13</v>
      </c>
      <c r="N19" s="32">
        <f t="shared" si="87"/>
        <v>113</v>
      </c>
      <c r="O19" s="32">
        <f t="shared" si="87"/>
        <v>600</v>
      </c>
      <c r="P19" s="32">
        <f t="shared" si="87"/>
        <v>63</v>
      </c>
      <c r="Q19" s="32">
        <f t="shared" si="87"/>
        <v>663</v>
      </c>
      <c r="R19" s="32">
        <f t="shared" si="87"/>
        <v>151.15</v>
      </c>
      <c r="S19" s="32">
        <f t="shared" si="87"/>
        <v>7.5</v>
      </c>
      <c r="T19" s="32">
        <f t="shared" si="87"/>
        <v>0</v>
      </c>
      <c r="U19" s="32">
        <f t="shared" si="87"/>
        <v>0</v>
      </c>
      <c r="V19" s="32">
        <f t="shared" si="87"/>
        <v>7.96</v>
      </c>
      <c r="W19" s="77">
        <f t="shared" si="87"/>
        <v>0</v>
      </c>
      <c r="X19" s="32">
        <f t="shared" si="87"/>
        <v>31.82</v>
      </c>
      <c r="Y19" s="32">
        <f t="shared" si="87"/>
        <v>1.95</v>
      </c>
      <c r="Z19" s="32">
        <f t="shared" si="87"/>
        <v>475</v>
      </c>
      <c r="AA19" s="32">
        <f t="shared" si="87"/>
        <v>50</v>
      </c>
      <c r="AB19" s="32">
        <f t="shared" si="87"/>
        <v>0</v>
      </c>
      <c r="AC19" s="32">
        <f t="shared" si="87"/>
        <v>0</v>
      </c>
      <c r="AD19" s="32">
        <f t="shared" si="87"/>
        <v>25</v>
      </c>
      <c r="AE19" s="32">
        <f t="shared" si="87"/>
        <v>0</v>
      </c>
      <c r="AF19" s="32">
        <f t="shared" si="87"/>
        <v>100</v>
      </c>
      <c r="AG19" s="32">
        <f t="shared" si="87"/>
        <v>13</v>
      </c>
      <c r="AH19" s="32">
        <f t="shared" si="87"/>
        <v>118.75</v>
      </c>
      <c r="AI19" s="32">
        <f t="shared" si="87"/>
        <v>12.5</v>
      </c>
      <c r="AJ19" s="32">
        <f t="shared" si="87"/>
        <v>0</v>
      </c>
      <c r="AK19" s="32">
        <f t="shared" si="87"/>
        <v>0</v>
      </c>
      <c r="AL19" s="32">
        <f t="shared" si="87"/>
        <v>6.25</v>
      </c>
      <c r="AM19" s="32">
        <f t="shared" si="87"/>
        <v>0</v>
      </c>
      <c r="AN19" s="32">
        <f t="shared" si="87"/>
        <v>25</v>
      </c>
      <c r="AO19" s="32">
        <f t="shared" si="87"/>
        <v>3.25</v>
      </c>
      <c r="AP19" s="32">
        <f t="shared" si="87"/>
        <v>269.89999999999998</v>
      </c>
      <c r="AQ19" s="32">
        <f t="shared" si="87"/>
        <v>20</v>
      </c>
      <c r="AR19" s="32">
        <f t="shared" si="87"/>
        <v>0</v>
      </c>
      <c r="AS19" s="32">
        <f t="shared" si="87"/>
        <v>0</v>
      </c>
      <c r="AT19" s="32">
        <f t="shared" si="87"/>
        <v>14.21</v>
      </c>
      <c r="AU19" s="32">
        <f t="shared" si="87"/>
        <v>0</v>
      </c>
      <c r="AV19" s="32">
        <f t="shared" si="87"/>
        <v>56.82</v>
      </c>
      <c r="AW19" s="32">
        <f t="shared" si="87"/>
        <v>5.2</v>
      </c>
      <c r="AX19" s="32">
        <f t="shared" si="87"/>
        <v>85.39</v>
      </c>
      <c r="AY19" s="32">
        <f t="shared" si="87"/>
        <v>12.5</v>
      </c>
      <c r="AZ19" s="32">
        <f t="shared" si="87"/>
        <v>0</v>
      </c>
      <c r="BA19" s="32">
        <f t="shared" si="87"/>
        <v>0</v>
      </c>
      <c r="BB19" s="32">
        <f t="shared" si="87"/>
        <v>6.25</v>
      </c>
      <c r="BC19" s="32">
        <f t="shared" si="87"/>
        <v>0</v>
      </c>
      <c r="BD19" s="32">
        <f t="shared" si="87"/>
        <v>25</v>
      </c>
      <c r="BE19" s="32">
        <f t="shared" si="87"/>
        <v>3.12</v>
      </c>
      <c r="BF19" s="32">
        <f t="shared" si="87"/>
        <v>355.29</v>
      </c>
      <c r="BG19" s="32">
        <f t="shared" si="87"/>
        <v>32.5</v>
      </c>
      <c r="BH19" s="32">
        <f t="shared" si="87"/>
        <v>0</v>
      </c>
      <c r="BI19" s="32">
        <f t="shared" si="87"/>
        <v>0</v>
      </c>
      <c r="BJ19" s="32">
        <f t="shared" si="87"/>
        <v>20.46</v>
      </c>
      <c r="BK19" s="32">
        <f t="shared" si="87"/>
        <v>0</v>
      </c>
      <c r="BL19" s="32">
        <f t="shared" si="87"/>
        <v>81.819999999999993</v>
      </c>
      <c r="BM19" s="32">
        <f t="shared" si="87"/>
        <v>8.32</v>
      </c>
      <c r="BN19" s="32">
        <f t="shared" si="87"/>
        <v>475</v>
      </c>
      <c r="BO19" s="32">
        <f t="shared" ref="BO19:CT19" si="88">+BO17+BO18</f>
        <v>50</v>
      </c>
      <c r="BP19" s="32">
        <f t="shared" si="88"/>
        <v>0</v>
      </c>
      <c r="BQ19" s="32">
        <f t="shared" si="88"/>
        <v>0</v>
      </c>
      <c r="BR19" s="32">
        <f t="shared" si="88"/>
        <v>25</v>
      </c>
      <c r="BS19" s="32">
        <f t="shared" si="88"/>
        <v>0</v>
      </c>
      <c r="BT19" s="32">
        <f t="shared" si="88"/>
        <v>100</v>
      </c>
      <c r="BU19" s="32">
        <f t="shared" si="88"/>
        <v>13</v>
      </c>
      <c r="BV19" s="32">
        <f t="shared" si="88"/>
        <v>119.71</v>
      </c>
      <c r="BW19" s="32">
        <f t="shared" si="88"/>
        <v>17.5</v>
      </c>
      <c r="BX19" s="32">
        <f t="shared" si="88"/>
        <v>0</v>
      </c>
      <c r="BY19" s="32">
        <f t="shared" si="88"/>
        <v>0</v>
      </c>
      <c r="BZ19" s="32">
        <f t="shared" si="88"/>
        <v>4.54</v>
      </c>
      <c r="CA19" s="32">
        <f t="shared" si="88"/>
        <v>0</v>
      </c>
      <c r="CB19" s="32">
        <f t="shared" si="88"/>
        <v>18.18</v>
      </c>
      <c r="CC19" s="77">
        <f t="shared" si="88"/>
        <v>4.68</v>
      </c>
      <c r="CD19" s="32">
        <f t="shared" si="88"/>
        <v>93.19</v>
      </c>
      <c r="CE19" s="32">
        <f t="shared" si="88"/>
        <v>13.13</v>
      </c>
      <c r="CF19" s="32">
        <f t="shared" si="88"/>
        <v>0</v>
      </c>
      <c r="CG19" s="32">
        <f t="shared" si="88"/>
        <v>0</v>
      </c>
      <c r="CH19" s="32">
        <f t="shared" si="88"/>
        <v>4.54</v>
      </c>
      <c r="CI19" s="32">
        <f t="shared" si="88"/>
        <v>0</v>
      </c>
      <c r="CJ19" s="32">
        <f t="shared" si="88"/>
        <v>18.18</v>
      </c>
      <c r="CK19" s="32">
        <f t="shared" si="88"/>
        <v>4.68</v>
      </c>
      <c r="CL19" s="32">
        <f t="shared" si="88"/>
        <v>0</v>
      </c>
      <c r="CM19" s="32">
        <f t="shared" si="88"/>
        <v>448.48</v>
      </c>
      <c r="CN19" s="32">
        <f t="shared" si="88"/>
        <v>45.63</v>
      </c>
      <c r="CO19" s="32">
        <f t="shared" si="88"/>
        <v>0</v>
      </c>
      <c r="CP19" s="32">
        <f t="shared" si="88"/>
        <v>0</v>
      </c>
      <c r="CQ19" s="32">
        <f t="shared" si="88"/>
        <v>25</v>
      </c>
      <c r="CR19" s="32">
        <f t="shared" si="88"/>
        <v>0</v>
      </c>
      <c r="CS19" s="32">
        <f t="shared" si="88"/>
        <v>100</v>
      </c>
      <c r="CT19" s="32">
        <f t="shared" si="88"/>
        <v>13</v>
      </c>
    </row>
    <row r="20" spans="1:98" ht="20.100000000000001" customHeight="1">
      <c r="A20" s="19">
        <v>9</v>
      </c>
      <c r="B20" s="20" t="s">
        <v>23</v>
      </c>
      <c r="C20" s="21">
        <v>8218</v>
      </c>
      <c r="D20" s="21">
        <v>3226</v>
      </c>
      <c r="E20" s="10">
        <f t="shared" ref="E20:E26" si="89">C20+D20</f>
        <v>11444</v>
      </c>
      <c r="F20" s="22">
        <v>240</v>
      </c>
      <c r="G20" s="22">
        <v>0</v>
      </c>
      <c r="H20" s="10">
        <f t="shared" si="12"/>
        <v>240</v>
      </c>
      <c r="I20" s="22">
        <v>68</v>
      </c>
      <c r="J20" s="22">
        <v>20</v>
      </c>
      <c r="K20" s="10">
        <f t="shared" si="13"/>
        <v>88</v>
      </c>
      <c r="L20" s="22">
        <v>1000</v>
      </c>
      <c r="M20" s="22">
        <v>100</v>
      </c>
      <c r="N20" s="10">
        <f t="shared" si="14"/>
        <v>1100</v>
      </c>
      <c r="O20" s="10">
        <f t="shared" ref="O20:P26" si="90">C20+F20+I20+L20</f>
        <v>9526</v>
      </c>
      <c r="P20" s="23">
        <f t="shared" si="90"/>
        <v>3346</v>
      </c>
      <c r="Q20" s="10">
        <f t="shared" si="1"/>
        <v>12872</v>
      </c>
      <c r="R20" s="65">
        <f t="shared" si="15"/>
        <v>2614.9699999999998</v>
      </c>
      <c r="S20" s="65">
        <f t="shared" si="16"/>
        <v>483.9</v>
      </c>
      <c r="T20" s="65">
        <f t="shared" si="17"/>
        <v>76.37</v>
      </c>
      <c r="U20" s="65">
        <f t="shared" si="18"/>
        <v>0</v>
      </c>
      <c r="V20" s="65">
        <f t="shared" si="19"/>
        <v>21.64</v>
      </c>
      <c r="W20" s="65">
        <f t="shared" si="20"/>
        <v>3</v>
      </c>
      <c r="X20" s="70">
        <f t="shared" si="21"/>
        <v>318.2</v>
      </c>
      <c r="Y20" s="70">
        <f t="shared" si="22"/>
        <v>15</v>
      </c>
      <c r="Z20" s="83">
        <v>8218</v>
      </c>
      <c r="AA20" s="83">
        <v>3226</v>
      </c>
      <c r="AB20" s="83">
        <v>240</v>
      </c>
      <c r="AC20" s="83">
        <v>0</v>
      </c>
      <c r="AD20" s="83">
        <v>68</v>
      </c>
      <c r="AE20" s="83">
        <v>20</v>
      </c>
      <c r="AF20" s="83">
        <v>1000</v>
      </c>
      <c r="AG20" s="83">
        <v>100</v>
      </c>
      <c r="AH20" s="70">
        <f t="shared" si="23"/>
        <v>2054.5</v>
      </c>
      <c r="AI20" s="84">
        <f>ROUND(AA20*40%-S20,2)</f>
        <v>806.5</v>
      </c>
      <c r="AJ20" s="70">
        <f t="shared" si="2"/>
        <v>60</v>
      </c>
      <c r="AK20" s="70">
        <f t="shared" si="25"/>
        <v>0</v>
      </c>
      <c r="AL20" s="70">
        <f t="shared" si="3"/>
        <v>17</v>
      </c>
      <c r="AM20" s="70">
        <f t="shared" si="26"/>
        <v>5</v>
      </c>
      <c r="AN20" s="70">
        <f t="shared" si="85"/>
        <v>250</v>
      </c>
      <c r="AO20" s="70">
        <f t="shared" si="86"/>
        <v>25</v>
      </c>
      <c r="AP20" s="70">
        <f t="shared" si="29"/>
        <v>4669.4699999999993</v>
      </c>
      <c r="AQ20" s="70">
        <f t="shared" si="30"/>
        <v>1290.4000000000001</v>
      </c>
      <c r="AR20" s="70">
        <f t="shared" si="31"/>
        <v>136.37</v>
      </c>
      <c r="AS20" s="70">
        <f t="shared" si="32"/>
        <v>0</v>
      </c>
      <c r="AT20" s="70">
        <f t="shared" si="33"/>
        <v>38.64</v>
      </c>
      <c r="AU20" s="70">
        <f t="shared" si="34"/>
        <v>8</v>
      </c>
      <c r="AV20" s="70">
        <f t="shared" si="35"/>
        <v>568.20000000000005</v>
      </c>
      <c r="AW20" s="70">
        <f t="shared" si="36"/>
        <v>40</v>
      </c>
      <c r="AX20" s="70">
        <f t="shared" si="37"/>
        <v>2054.5</v>
      </c>
      <c r="AY20" s="70">
        <f t="shared" si="38"/>
        <v>806.5</v>
      </c>
      <c r="AZ20" s="70">
        <f t="shared" si="77"/>
        <v>48.65</v>
      </c>
      <c r="BA20" s="70">
        <f t="shared" si="39"/>
        <v>0</v>
      </c>
      <c r="BB20" s="70">
        <f t="shared" si="40"/>
        <v>17</v>
      </c>
      <c r="BC20" s="70">
        <f t="shared" si="41"/>
        <v>5</v>
      </c>
      <c r="BD20" s="70">
        <f t="shared" si="42"/>
        <v>250</v>
      </c>
      <c r="BE20" s="70">
        <f t="shared" si="43"/>
        <v>24.03</v>
      </c>
      <c r="BF20" s="70">
        <f t="shared" si="44"/>
        <v>6723.9699999999993</v>
      </c>
      <c r="BG20" s="70">
        <f t="shared" si="45"/>
        <v>2096.9</v>
      </c>
      <c r="BH20" s="70">
        <f t="shared" si="46"/>
        <v>185.02</v>
      </c>
      <c r="BI20" s="70">
        <f t="shared" si="47"/>
        <v>0</v>
      </c>
      <c r="BJ20" s="70">
        <f t="shared" si="48"/>
        <v>55.64</v>
      </c>
      <c r="BK20" s="70">
        <f t="shared" si="49"/>
        <v>13</v>
      </c>
      <c r="BL20" s="70">
        <f t="shared" si="50"/>
        <v>818.2</v>
      </c>
      <c r="BM20" s="70">
        <f t="shared" si="51"/>
        <v>64.03</v>
      </c>
      <c r="BN20" s="70">
        <v>8238.91</v>
      </c>
      <c r="BO20" s="70">
        <v>3359.02</v>
      </c>
      <c r="BP20" s="70">
        <v>240</v>
      </c>
      <c r="BQ20" s="70">
        <v>0</v>
      </c>
      <c r="BR20" s="70">
        <v>68</v>
      </c>
      <c r="BS20" s="70">
        <v>20</v>
      </c>
      <c r="BT20" s="70">
        <v>1000</v>
      </c>
      <c r="BU20" s="70">
        <v>100</v>
      </c>
      <c r="BV20" s="70">
        <f t="shared" si="52"/>
        <v>1514.94</v>
      </c>
      <c r="BW20" s="70">
        <f t="shared" si="53"/>
        <v>1262.1199999999999</v>
      </c>
      <c r="BX20" s="70">
        <f t="shared" si="54"/>
        <v>54.98</v>
      </c>
      <c r="BY20" s="70">
        <f t="shared" si="55"/>
        <v>0</v>
      </c>
      <c r="BZ20" s="70">
        <f t="shared" si="56"/>
        <v>12.36</v>
      </c>
      <c r="CA20" s="70">
        <f t="shared" si="57"/>
        <v>7</v>
      </c>
      <c r="CB20" s="70">
        <f t="shared" si="58"/>
        <v>181.8</v>
      </c>
      <c r="CC20" s="156">
        <f t="shared" si="59"/>
        <v>35.97</v>
      </c>
      <c r="CD20" s="121">
        <f>BV20</f>
        <v>1514.94</v>
      </c>
      <c r="CE20" s="121">
        <f>BW20</f>
        <v>1262.1199999999999</v>
      </c>
      <c r="CF20" s="70">
        <f t="shared" si="61"/>
        <v>54.98</v>
      </c>
      <c r="CG20" s="70">
        <f t="shared" si="62"/>
        <v>0</v>
      </c>
      <c r="CH20" s="70">
        <f t="shared" si="63"/>
        <v>12.36</v>
      </c>
      <c r="CI20" s="70">
        <f t="shared" si="64"/>
        <v>7</v>
      </c>
      <c r="CJ20" s="70">
        <f t="shared" si="65"/>
        <v>181.8</v>
      </c>
      <c r="CK20" s="70">
        <f t="shared" si="66"/>
        <v>35.97</v>
      </c>
      <c r="CL20" s="70">
        <v>0</v>
      </c>
      <c r="CM20" s="70">
        <f t="shared" si="67"/>
        <v>8238.91</v>
      </c>
      <c r="CN20" s="70">
        <f t="shared" si="68"/>
        <v>3359.02</v>
      </c>
      <c r="CO20" s="70">
        <f t="shared" si="69"/>
        <v>240</v>
      </c>
      <c r="CP20" s="70">
        <f t="shared" si="70"/>
        <v>0</v>
      </c>
      <c r="CQ20" s="70">
        <f t="shared" si="71"/>
        <v>68</v>
      </c>
      <c r="CR20" s="70">
        <f t="shared" si="72"/>
        <v>20</v>
      </c>
      <c r="CS20" s="70">
        <f t="shared" si="73"/>
        <v>1000</v>
      </c>
      <c r="CT20" s="70">
        <f t="shared" si="74"/>
        <v>100</v>
      </c>
    </row>
    <row r="21" spans="1:98" ht="20.100000000000001" customHeight="1">
      <c r="A21" s="19">
        <v>10</v>
      </c>
      <c r="B21" s="20" t="s">
        <v>24</v>
      </c>
      <c r="C21" s="21">
        <v>80</v>
      </c>
      <c r="D21" s="21">
        <v>0</v>
      </c>
      <c r="E21" s="10">
        <f t="shared" si="89"/>
        <v>80</v>
      </c>
      <c r="F21" s="22">
        <v>0</v>
      </c>
      <c r="G21" s="22">
        <v>0</v>
      </c>
      <c r="H21" s="10">
        <f t="shared" si="12"/>
        <v>0</v>
      </c>
      <c r="I21" s="22">
        <v>0</v>
      </c>
      <c r="J21" s="22">
        <v>0</v>
      </c>
      <c r="K21" s="10">
        <f t="shared" si="13"/>
        <v>0</v>
      </c>
      <c r="L21" s="22">
        <v>0</v>
      </c>
      <c r="M21" s="22">
        <v>0</v>
      </c>
      <c r="N21" s="10">
        <f t="shared" si="14"/>
        <v>0</v>
      </c>
      <c r="O21" s="10">
        <f t="shared" si="90"/>
        <v>80</v>
      </c>
      <c r="P21" s="23">
        <f t="shared" si="90"/>
        <v>0</v>
      </c>
      <c r="Q21" s="10">
        <f t="shared" si="1"/>
        <v>80</v>
      </c>
      <c r="R21" s="65">
        <f t="shared" si="15"/>
        <v>25.46</v>
      </c>
      <c r="S21" s="65">
        <f t="shared" si="16"/>
        <v>0</v>
      </c>
      <c r="T21" s="65">
        <f t="shared" si="17"/>
        <v>0</v>
      </c>
      <c r="U21" s="65">
        <f t="shared" si="18"/>
        <v>0</v>
      </c>
      <c r="V21" s="65">
        <f t="shared" si="19"/>
        <v>0</v>
      </c>
      <c r="W21" s="65">
        <f t="shared" si="20"/>
        <v>0</v>
      </c>
      <c r="X21" s="70">
        <f t="shared" si="21"/>
        <v>0</v>
      </c>
      <c r="Y21" s="70">
        <f t="shared" si="22"/>
        <v>0</v>
      </c>
      <c r="Z21" s="83">
        <v>80</v>
      </c>
      <c r="AA21" s="83">
        <v>0</v>
      </c>
      <c r="AB21" s="83">
        <v>0</v>
      </c>
      <c r="AC21" s="83">
        <v>0</v>
      </c>
      <c r="AD21" s="83">
        <v>0</v>
      </c>
      <c r="AE21" s="83">
        <v>0</v>
      </c>
      <c r="AF21" s="83">
        <v>0</v>
      </c>
      <c r="AG21" s="83">
        <v>0</v>
      </c>
      <c r="AH21" s="70">
        <f t="shared" si="23"/>
        <v>20</v>
      </c>
      <c r="AI21" s="70">
        <f t="shared" si="24"/>
        <v>0</v>
      </c>
      <c r="AJ21" s="70">
        <f t="shared" si="2"/>
        <v>0</v>
      </c>
      <c r="AK21" s="70">
        <f t="shared" si="25"/>
        <v>0</v>
      </c>
      <c r="AL21" s="70">
        <f t="shared" si="3"/>
        <v>0</v>
      </c>
      <c r="AM21" s="70">
        <f t="shared" si="26"/>
        <v>0</v>
      </c>
      <c r="AN21" s="70">
        <f t="shared" si="85"/>
        <v>0</v>
      </c>
      <c r="AO21" s="70">
        <f t="shared" si="86"/>
        <v>0</v>
      </c>
      <c r="AP21" s="70">
        <f t="shared" si="29"/>
        <v>45.46</v>
      </c>
      <c r="AQ21" s="70">
        <f t="shared" si="30"/>
        <v>0</v>
      </c>
      <c r="AR21" s="70">
        <f t="shared" si="31"/>
        <v>0</v>
      </c>
      <c r="AS21" s="70">
        <f t="shared" si="32"/>
        <v>0</v>
      </c>
      <c r="AT21" s="70">
        <f t="shared" si="33"/>
        <v>0</v>
      </c>
      <c r="AU21" s="70">
        <f t="shared" si="34"/>
        <v>0</v>
      </c>
      <c r="AV21" s="70">
        <f t="shared" si="35"/>
        <v>0</v>
      </c>
      <c r="AW21" s="70">
        <f t="shared" si="36"/>
        <v>0</v>
      </c>
      <c r="AX21" s="93">
        <f>ROUND(Z21*16.66%,2)</f>
        <v>13.33</v>
      </c>
      <c r="AY21" s="70">
        <f t="shared" si="38"/>
        <v>0</v>
      </c>
      <c r="AZ21" s="70">
        <f t="shared" si="77"/>
        <v>0</v>
      </c>
      <c r="BA21" s="70">
        <f t="shared" si="39"/>
        <v>0</v>
      </c>
      <c r="BB21" s="70">
        <f t="shared" si="40"/>
        <v>0</v>
      </c>
      <c r="BC21" s="70">
        <f t="shared" si="41"/>
        <v>0</v>
      </c>
      <c r="BD21" s="70">
        <f t="shared" si="42"/>
        <v>0</v>
      </c>
      <c r="BE21" s="70">
        <f t="shared" si="43"/>
        <v>0</v>
      </c>
      <c r="BF21" s="70">
        <f t="shared" si="44"/>
        <v>58.79</v>
      </c>
      <c r="BG21" s="70">
        <f t="shared" si="45"/>
        <v>0</v>
      </c>
      <c r="BH21" s="70">
        <f t="shared" si="46"/>
        <v>0</v>
      </c>
      <c r="BI21" s="70">
        <f t="shared" si="47"/>
        <v>0</v>
      </c>
      <c r="BJ21" s="70">
        <f t="shared" si="48"/>
        <v>0</v>
      </c>
      <c r="BK21" s="70">
        <f t="shared" si="49"/>
        <v>0</v>
      </c>
      <c r="BL21" s="70">
        <f t="shared" si="50"/>
        <v>0</v>
      </c>
      <c r="BM21" s="70">
        <f t="shared" si="51"/>
        <v>0</v>
      </c>
      <c r="BN21" s="70">
        <v>80</v>
      </c>
      <c r="BO21" s="70">
        <v>0</v>
      </c>
      <c r="BP21" s="70">
        <v>0</v>
      </c>
      <c r="BQ21" s="70">
        <v>0</v>
      </c>
      <c r="BR21" s="70">
        <v>0</v>
      </c>
      <c r="BS21" s="70">
        <v>0</v>
      </c>
      <c r="BT21" s="70">
        <v>0</v>
      </c>
      <c r="BU21" s="70">
        <v>0</v>
      </c>
      <c r="BV21" s="70">
        <f t="shared" si="52"/>
        <v>21.21</v>
      </c>
      <c r="BW21" s="70">
        <f t="shared" si="53"/>
        <v>0</v>
      </c>
      <c r="BX21" s="70">
        <f t="shared" si="54"/>
        <v>0</v>
      </c>
      <c r="BY21" s="70">
        <f t="shared" si="55"/>
        <v>0</v>
      </c>
      <c r="BZ21" s="70">
        <f t="shared" si="56"/>
        <v>0</v>
      </c>
      <c r="CA21" s="70">
        <f t="shared" si="57"/>
        <v>0</v>
      </c>
      <c r="CB21" s="70">
        <f t="shared" si="58"/>
        <v>0</v>
      </c>
      <c r="CC21" s="156">
        <f t="shared" si="59"/>
        <v>0</v>
      </c>
      <c r="CD21" s="70">
        <f>ROUND(BV21*75%,2)</f>
        <v>15.91</v>
      </c>
      <c r="CE21" s="70">
        <f>ROUND(BW21*75%,2)</f>
        <v>0</v>
      </c>
      <c r="CF21" s="70">
        <f t="shared" si="61"/>
        <v>0</v>
      </c>
      <c r="CG21" s="70">
        <f t="shared" si="62"/>
        <v>0</v>
      </c>
      <c r="CH21" s="70">
        <f t="shared" si="63"/>
        <v>0</v>
      </c>
      <c r="CI21" s="70">
        <f t="shared" si="64"/>
        <v>0</v>
      </c>
      <c r="CJ21" s="70">
        <f t="shared" si="65"/>
        <v>0</v>
      </c>
      <c r="CK21" s="70">
        <f t="shared" si="66"/>
        <v>0</v>
      </c>
      <c r="CL21" s="70">
        <v>5.3</v>
      </c>
      <c r="CM21" s="70">
        <f t="shared" si="67"/>
        <v>80</v>
      </c>
      <c r="CN21" s="70">
        <f t="shared" si="68"/>
        <v>0</v>
      </c>
      <c r="CO21" s="70">
        <f t="shared" si="69"/>
        <v>0</v>
      </c>
      <c r="CP21" s="70">
        <f t="shared" si="70"/>
        <v>0</v>
      </c>
      <c r="CQ21" s="70">
        <f t="shared" si="71"/>
        <v>0</v>
      </c>
      <c r="CR21" s="70">
        <f t="shared" si="72"/>
        <v>0</v>
      </c>
      <c r="CS21" s="70">
        <f t="shared" si="73"/>
        <v>0</v>
      </c>
      <c r="CT21" s="70">
        <f t="shared" si="74"/>
        <v>0</v>
      </c>
    </row>
    <row r="22" spans="1:98" ht="20.100000000000001" customHeight="1">
      <c r="A22" s="19">
        <v>11</v>
      </c>
      <c r="B22" s="33" t="s">
        <v>244</v>
      </c>
      <c r="C22" s="21">
        <v>110</v>
      </c>
      <c r="D22" s="21">
        <v>0</v>
      </c>
      <c r="E22" s="10">
        <f t="shared" si="89"/>
        <v>110</v>
      </c>
      <c r="F22" s="22">
        <v>20</v>
      </c>
      <c r="G22" s="22">
        <v>0</v>
      </c>
      <c r="H22" s="10">
        <f t="shared" si="12"/>
        <v>20</v>
      </c>
      <c r="I22" s="22">
        <v>9.15</v>
      </c>
      <c r="J22" s="22">
        <v>0</v>
      </c>
      <c r="K22" s="10">
        <f t="shared" si="13"/>
        <v>9.15</v>
      </c>
      <c r="L22" s="22">
        <v>0</v>
      </c>
      <c r="M22" s="22">
        <v>0</v>
      </c>
      <c r="N22" s="10">
        <f t="shared" si="14"/>
        <v>0</v>
      </c>
      <c r="O22" s="10">
        <f t="shared" si="90"/>
        <v>139.15</v>
      </c>
      <c r="P22" s="23">
        <f t="shared" si="90"/>
        <v>0</v>
      </c>
      <c r="Q22" s="10">
        <f t="shared" si="1"/>
        <v>139.15</v>
      </c>
      <c r="R22" s="65">
        <f t="shared" si="15"/>
        <v>35</v>
      </c>
      <c r="S22" s="65">
        <f t="shared" si="16"/>
        <v>0</v>
      </c>
      <c r="T22" s="65">
        <f t="shared" si="17"/>
        <v>6.36</v>
      </c>
      <c r="U22" s="65">
        <f t="shared" si="18"/>
        <v>0</v>
      </c>
      <c r="V22" s="65">
        <f t="shared" si="19"/>
        <v>2.91</v>
      </c>
      <c r="W22" s="65">
        <f t="shared" si="20"/>
        <v>0</v>
      </c>
      <c r="X22" s="70">
        <f t="shared" si="21"/>
        <v>0</v>
      </c>
      <c r="Y22" s="70">
        <f t="shared" si="22"/>
        <v>0</v>
      </c>
      <c r="Z22" s="83">
        <v>110</v>
      </c>
      <c r="AA22" s="83">
        <v>0</v>
      </c>
      <c r="AB22" s="83">
        <v>20</v>
      </c>
      <c r="AC22" s="83">
        <v>0</v>
      </c>
      <c r="AD22" s="83">
        <v>9.15</v>
      </c>
      <c r="AE22" s="83">
        <v>0</v>
      </c>
      <c r="AF22" s="83">
        <v>0</v>
      </c>
      <c r="AG22" s="83">
        <v>0</v>
      </c>
      <c r="AH22" s="70">
        <f t="shared" si="23"/>
        <v>27.5</v>
      </c>
      <c r="AI22" s="70">
        <f t="shared" si="24"/>
        <v>0</v>
      </c>
      <c r="AJ22" s="70">
        <f t="shared" si="2"/>
        <v>5</v>
      </c>
      <c r="AK22" s="70">
        <f t="shared" si="25"/>
        <v>0</v>
      </c>
      <c r="AL22" s="70">
        <f t="shared" si="3"/>
        <v>2.29</v>
      </c>
      <c r="AM22" s="70">
        <f t="shared" si="26"/>
        <v>0</v>
      </c>
      <c r="AN22" s="70">
        <f>ROUND(AF22*25%,2)</f>
        <v>0</v>
      </c>
      <c r="AO22" s="70">
        <f>ROUND(AG22*25%,2)</f>
        <v>0</v>
      </c>
      <c r="AP22" s="70">
        <f t="shared" si="29"/>
        <v>62.5</v>
      </c>
      <c r="AQ22" s="70">
        <f t="shared" si="30"/>
        <v>0</v>
      </c>
      <c r="AR22" s="70">
        <f t="shared" si="31"/>
        <v>11.36</v>
      </c>
      <c r="AS22" s="70">
        <f t="shared" si="32"/>
        <v>0</v>
      </c>
      <c r="AT22" s="70">
        <f t="shared" si="33"/>
        <v>5.2</v>
      </c>
      <c r="AU22" s="70">
        <f t="shared" si="34"/>
        <v>0</v>
      </c>
      <c r="AV22" s="70">
        <f t="shared" si="35"/>
        <v>0</v>
      </c>
      <c r="AW22" s="70">
        <f t="shared" si="36"/>
        <v>0</v>
      </c>
      <c r="AX22" s="70">
        <f t="shared" si="37"/>
        <v>27.5</v>
      </c>
      <c r="AY22" s="70">
        <f t="shared" si="38"/>
        <v>0</v>
      </c>
      <c r="AZ22" s="70">
        <f t="shared" si="77"/>
        <v>4.05</v>
      </c>
      <c r="BA22" s="70">
        <f t="shared" si="39"/>
        <v>0</v>
      </c>
      <c r="BB22" s="70">
        <f t="shared" si="40"/>
        <v>2.29</v>
      </c>
      <c r="BC22" s="70">
        <f t="shared" si="41"/>
        <v>0</v>
      </c>
      <c r="BD22" s="70">
        <f t="shared" si="42"/>
        <v>0</v>
      </c>
      <c r="BE22" s="70">
        <f t="shared" si="43"/>
        <v>0</v>
      </c>
      <c r="BF22" s="70">
        <f t="shared" si="44"/>
        <v>90</v>
      </c>
      <c r="BG22" s="70">
        <f t="shared" si="45"/>
        <v>0</v>
      </c>
      <c r="BH22" s="70">
        <f t="shared" si="46"/>
        <v>15.41</v>
      </c>
      <c r="BI22" s="70">
        <f t="shared" si="47"/>
        <v>0</v>
      </c>
      <c r="BJ22" s="70">
        <f t="shared" si="48"/>
        <v>7.49</v>
      </c>
      <c r="BK22" s="70">
        <f t="shared" si="49"/>
        <v>0</v>
      </c>
      <c r="BL22" s="70">
        <f t="shared" si="50"/>
        <v>0</v>
      </c>
      <c r="BM22" s="70">
        <f t="shared" si="51"/>
        <v>0</v>
      </c>
      <c r="BN22" s="70">
        <v>110</v>
      </c>
      <c r="BO22" s="70">
        <v>0</v>
      </c>
      <c r="BP22" s="70">
        <v>20</v>
      </c>
      <c r="BQ22" s="70">
        <v>0</v>
      </c>
      <c r="BR22" s="70">
        <v>9.15</v>
      </c>
      <c r="BS22" s="70">
        <v>0</v>
      </c>
      <c r="BT22" s="70">
        <v>0</v>
      </c>
      <c r="BU22" s="70">
        <v>0</v>
      </c>
      <c r="BV22" s="70">
        <f t="shared" si="52"/>
        <v>20</v>
      </c>
      <c r="BW22" s="70">
        <f t="shared" si="53"/>
        <v>0</v>
      </c>
      <c r="BX22" s="70">
        <f t="shared" si="54"/>
        <v>4.59</v>
      </c>
      <c r="BY22" s="70">
        <f t="shared" si="55"/>
        <v>0</v>
      </c>
      <c r="BZ22" s="70">
        <f t="shared" si="56"/>
        <v>1.66</v>
      </c>
      <c r="CA22" s="70">
        <f t="shared" si="57"/>
        <v>0</v>
      </c>
      <c r="CB22" s="70">
        <f t="shared" si="58"/>
        <v>0</v>
      </c>
      <c r="CC22" s="156">
        <f t="shared" si="59"/>
        <v>0</v>
      </c>
      <c r="CD22" s="121">
        <f>BV22</f>
        <v>20</v>
      </c>
      <c r="CE22" s="70">
        <f t="shared" ref="CE22:CE25" si="91">ROUND(BW22*75%,2)</f>
        <v>0</v>
      </c>
      <c r="CF22" s="70">
        <f t="shared" si="61"/>
        <v>4.59</v>
      </c>
      <c r="CG22" s="70">
        <f t="shared" si="62"/>
        <v>0</v>
      </c>
      <c r="CH22" s="70">
        <f t="shared" si="63"/>
        <v>1.66</v>
      </c>
      <c r="CI22" s="70">
        <f t="shared" si="64"/>
        <v>0</v>
      </c>
      <c r="CJ22" s="70">
        <f t="shared" si="65"/>
        <v>0</v>
      </c>
      <c r="CK22" s="70">
        <f t="shared" si="66"/>
        <v>0</v>
      </c>
      <c r="CL22" s="70">
        <v>0</v>
      </c>
      <c r="CM22" s="70">
        <f t="shared" si="67"/>
        <v>110</v>
      </c>
      <c r="CN22" s="70">
        <f t="shared" si="68"/>
        <v>0</v>
      </c>
      <c r="CO22" s="70">
        <f t="shared" si="69"/>
        <v>20</v>
      </c>
      <c r="CP22" s="70">
        <f t="shared" si="70"/>
        <v>0</v>
      </c>
      <c r="CQ22" s="70">
        <f t="shared" si="71"/>
        <v>9.15</v>
      </c>
      <c r="CR22" s="70">
        <f t="shared" si="72"/>
        <v>0</v>
      </c>
      <c r="CS22" s="70">
        <f t="shared" si="73"/>
        <v>0</v>
      </c>
      <c r="CT22" s="70">
        <f t="shared" si="74"/>
        <v>0</v>
      </c>
    </row>
    <row r="23" spans="1:98" ht="20.100000000000001" customHeight="1">
      <c r="A23" s="19">
        <v>12</v>
      </c>
      <c r="B23" s="20" t="s">
        <v>25</v>
      </c>
      <c r="C23" s="21">
        <v>500</v>
      </c>
      <c r="D23" s="21">
        <v>100</v>
      </c>
      <c r="E23" s="10">
        <f t="shared" si="89"/>
        <v>600</v>
      </c>
      <c r="F23" s="22">
        <v>0</v>
      </c>
      <c r="G23" s="22">
        <v>0</v>
      </c>
      <c r="H23" s="10">
        <f t="shared" si="12"/>
        <v>0</v>
      </c>
      <c r="I23" s="22">
        <v>0</v>
      </c>
      <c r="J23" s="22">
        <v>0</v>
      </c>
      <c r="K23" s="10">
        <f t="shared" si="13"/>
        <v>0</v>
      </c>
      <c r="L23" s="22">
        <v>0</v>
      </c>
      <c r="M23" s="22">
        <v>0</v>
      </c>
      <c r="N23" s="10">
        <f t="shared" si="14"/>
        <v>0</v>
      </c>
      <c r="O23" s="10">
        <f t="shared" si="90"/>
        <v>500</v>
      </c>
      <c r="P23" s="23">
        <f t="shared" si="90"/>
        <v>100</v>
      </c>
      <c r="Q23" s="10">
        <f t="shared" si="1"/>
        <v>600</v>
      </c>
      <c r="R23" s="65">
        <f t="shared" si="15"/>
        <v>159.1</v>
      </c>
      <c r="S23" s="65">
        <f t="shared" si="16"/>
        <v>15</v>
      </c>
      <c r="T23" s="65">
        <f t="shared" si="17"/>
        <v>0</v>
      </c>
      <c r="U23" s="65">
        <f t="shared" si="18"/>
        <v>0</v>
      </c>
      <c r="V23" s="65">
        <f t="shared" si="19"/>
        <v>0</v>
      </c>
      <c r="W23" s="65">
        <f t="shared" si="20"/>
        <v>0</v>
      </c>
      <c r="X23" s="70">
        <f t="shared" si="21"/>
        <v>0</v>
      </c>
      <c r="Y23" s="70">
        <f t="shared" si="22"/>
        <v>0</v>
      </c>
      <c r="Z23" s="83">
        <v>500</v>
      </c>
      <c r="AA23" s="83">
        <v>100</v>
      </c>
      <c r="AB23" s="83">
        <v>0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70">
        <f t="shared" si="23"/>
        <v>125</v>
      </c>
      <c r="AI23" s="70">
        <f t="shared" si="24"/>
        <v>25</v>
      </c>
      <c r="AJ23" s="70">
        <f t="shared" si="2"/>
        <v>0</v>
      </c>
      <c r="AK23" s="70">
        <f t="shared" si="25"/>
        <v>0</v>
      </c>
      <c r="AL23" s="70">
        <f t="shared" si="3"/>
        <v>0</v>
      </c>
      <c r="AM23" s="70">
        <f t="shared" si="26"/>
        <v>0</v>
      </c>
      <c r="AN23" s="70">
        <f t="shared" ref="AN23:AN29" si="92">ROUND(AF23*25%,2)</f>
        <v>0</v>
      </c>
      <c r="AO23" s="70">
        <f t="shared" ref="AO23:AO29" si="93">ROUND(AG23*25%,2)</f>
        <v>0</v>
      </c>
      <c r="AP23" s="70">
        <f t="shared" si="29"/>
        <v>284.10000000000002</v>
      </c>
      <c r="AQ23" s="70">
        <f t="shared" si="30"/>
        <v>40</v>
      </c>
      <c r="AR23" s="70">
        <f t="shared" si="31"/>
        <v>0</v>
      </c>
      <c r="AS23" s="70">
        <f t="shared" si="32"/>
        <v>0</v>
      </c>
      <c r="AT23" s="70">
        <f t="shared" si="33"/>
        <v>0</v>
      </c>
      <c r="AU23" s="70">
        <f t="shared" si="34"/>
        <v>0</v>
      </c>
      <c r="AV23" s="70">
        <f t="shared" si="35"/>
        <v>0</v>
      </c>
      <c r="AW23" s="70">
        <f t="shared" si="36"/>
        <v>0</v>
      </c>
      <c r="AX23" s="93">
        <f>ROUND(Z23*16.66%,2)</f>
        <v>83.3</v>
      </c>
      <c r="AY23" s="93">
        <f>ROUND(AA23*16.66%,2)</f>
        <v>16.66</v>
      </c>
      <c r="AZ23" s="70">
        <f t="shared" si="77"/>
        <v>0</v>
      </c>
      <c r="BA23" s="70">
        <f t="shared" si="39"/>
        <v>0</v>
      </c>
      <c r="BB23" s="70">
        <f t="shared" si="40"/>
        <v>0</v>
      </c>
      <c r="BC23" s="70">
        <f t="shared" si="41"/>
        <v>0</v>
      </c>
      <c r="BD23" s="70">
        <f t="shared" si="42"/>
        <v>0</v>
      </c>
      <c r="BE23" s="70">
        <f t="shared" si="43"/>
        <v>0</v>
      </c>
      <c r="BF23" s="70">
        <f t="shared" si="44"/>
        <v>367.40000000000003</v>
      </c>
      <c r="BG23" s="70">
        <f t="shared" si="45"/>
        <v>56.66</v>
      </c>
      <c r="BH23" s="70">
        <f t="shared" si="46"/>
        <v>0</v>
      </c>
      <c r="BI23" s="70">
        <f t="shared" si="47"/>
        <v>0</v>
      </c>
      <c r="BJ23" s="70">
        <f t="shared" si="48"/>
        <v>0</v>
      </c>
      <c r="BK23" s="70">
        <f t="shared" si="49"/>
        <v>0</v>
      </c>
      <c r="BL23" s="70">
        <f t="shared" si="50"/>
        <v>0</v>
      </c>
      <c r="BM23" s="70">
        <f t="shared" si="51"/>
        <v>0</v>
      </c>
      <c r="BN23" s="70">
        <v>500</v>
      </c>
      <c r="BO23" s="70">
        <v>50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>
        <v>0</v>
      </c>
      <c r="BV23" s="70">
        <f t="shared" si="52"/>
        <v>132.6</v>
      </c>
      <c r="BW23" s="70">
        <f t="shared" si="53"/>
        <v>-6.66</v>
      </c>
      <c r="BX23" s="70">
        <f t="shared" si="54"/>
        <v>0</v>
      </c>
      <c r="BY23" s="70">
        <f t="shared" si="55"/>
        <v>0</v>
      </c>
      <c r="BZ23" s="70">
        <f t="shared" si="56"/>
        <v>0</v>
      </c>
      <c r="CA23" s="70">
        <f t="shared" si="57"/>
        <v>0</v>
      </c>
      <c r="CB23" s="70">
        <f t="shared" si="58"/>
        <v>0</v>
      </c>
      <c r="CC23" s="156">
        <f t="shared" si="59"/>
        <v>0</v>
      </c>
      <c r="CD23" s="70">
        <f>ROUND(BV23*75%,2)</f>
        <v>99.45</v>
      </c>
      <c r="CE23" s="70">
        <f t="shared" si="91"/>
        <v>-5</v>
      </c>
      <c r="CF23" s="70">
        <f t="shared" si="61"/>
        <v>0</v>
      </c>
      <c r="CG23" s="70">
        <f t="shared" si="62"/>
        <v>0</v>
      </c>
      <c r="CH23" s="70">
        <f t="shared" si="63"/>
        <v>0</v>
      </c>
      <c r="CI23" s="70">
        <f t="shared" si="64"/>
        <v>0</v>
      </c>
      <c r="CJ23" s="70">
        <f t="shared" si="65"/>
        <v>0</v>
      </c>
      <c r="CK23" s="70">
        <f t="shared" si="66"/>
        <v>0</v>
      </c>
      <c r="CL23" s="70">
        <v>33.15</v>
      </c>
      <c r="CM23" s="70">
        <f t="shared" si="67"/>
        <v>500</v>
      </c>
      <c r="CN23" s="70">
        <f t="shared" si="68"/>
        <v>51.66</v>
      </c>
      <c r="CO23" s="70">
        <f t="shared" si="69"/>
        <v>0</v>
      </c>
      <c r="CP23" s="70">
        <f t="shared" si="70"/>
        <v>0</v>
      </c>
      <c r="CQ23" s="70">
        <f t="shared" si="71"/>
        <v>0</v>
      </c>
      <c r="CR23" s="70">
        <f t="shared" si="72"/>
        <v>0</v>
      </c>
      <c r="CS23" s="70">
        <f t="shared" si="73"/>
        <v>0</v>
      </c>
      <c r="CT23" s="70">
        <f t="shared" si="74"/>
        <v>0</v>
      </c>
    </row>
    <row r="24" spans="1:98" ht="20.100000000000001" customHeight="1">
      <c r="A24" s="19">
        <v>13</v>
      </c>
      <c r="B24" s="20" t="s">
        <v>26</v>
      </c>
      <c r="C24" s="21">
        <v>390</v>
      </c>
      <c r="D24" s="21">
        <v>100</v>
      </c>
      <c r="E24" s="10">
        <f t="shared" si="89"/>
        <v>490</v>
      </c>
      <c r="F24" s="22">
        <v>0</v>
      </c>
      <c r="G24" s="22">
        <v>0</v>
      </c>
      <c r="H24" s="10">
        <f t="shared" si="12"/>
        <v>0</v>
      </c>
      <c r="I24" s="22">
        <v>0</v>
      </c>
      <c r="J24" s="22">
        <v>0</v>
      </c>
      <c r="K24" s="10">
        <f t="shared" si="13"/>
        <v>0</v>
      </c>
      <c r="L24" s="22">
        <v>0</v>
      </c>
      <c r="M24" s="22">
        <v>0</v>
      </c>
      <c r="N24" s="10">
        <f t="shared" si="14"/>
        <v>0</v>
      </c>
      <c r="O24" s="10">
        <f t="shared" si="90"/>
        <v>390</v>
      </c>
      <c r="P24" s="23">
        <f t="shared" si="90"/>
        <v>100</v>
      </c>
      <c r="Q24" s="10">
        <f t="shared" si="1"/>
        <v>490</v>
      </c>
      <c r="R24" s="65">
        <f t="shared" si="15"/>
        <v>124.1</v>
      </c>
      <c r="S24" s="65">
        <f t="shared" si="16"/>
        <v>15</v>
      </c>
      <c r="T24" s="65">
        <f t="shared" si="17"/>
        <v>0</v>
      </c>
      <c r="U24" s="65">
        <f t="shared" si="18"/>
        <v>0</v>
      </c>
      <c r="V24" s="65">
        <f t="shared" si="19"/>
        <v>0</v>
      </c>
      <c r="W24" s="65">
        <f t="shared" si="20"/>
        <v>0</v>
      </c>
      <c r="X24" s="70">
        <f t="shared" si="21"/>
        <v>0</v>
      </c>
      <c r="Y24" s="70">
        <f t="shared" si="22"/>
        <v>0</v>
      </c>
      <c r="Z24" s="83">
        <v>390</v>
      </c>
      <c r="AA24" s="83">
        <v>100</v>
      </c>
      <c r="AB24" s="83">
        <v>0</v>
      </c>
      <c r="AC24" s="83">
        <v>0</v>
      </c>
      <c r="AD24" s="83">
        <v>0</v>
      </c>
      <c r="AE24" s="83">
        <v>0</v>
      </c>
      <c r="AF24" s="83">
        <v>0</v>
      </c>
      <c r="AG24" s="83">
        <v>0</v>
      </c>
      <c r="AH24" s="70">
        <f t="shared" si="23"/>
        <v>97.5</v>
      </c>
      <c r="AI24" s="70">
        <f t="shared" si="24"/>
        <v>25</v>
      </c>
      <c r="AJ24" s="70">
        <f t="shared" ref="AJ24:AJ86" si="94">ROUND(AB24*56.82%-T24,2)</f>
        <v>0</v>
      </c>
      <c r="AK24" s="70">
        <f t="shared" si="25"/>
        <v>0</v>
      </c>
      <c r="AL24" s="70">
        <f t="shared" si="3"/>
        <v>0</v>
      </c>
      <c r="AM24" s="70">
        <f t="shared" si="26"/>
        <v>0</v>
      </c>
      <c r="AN24" s="70">
        <f t="shared" si="92"/>
        <v>0</v>
      </c>
      <c r="AO24" s="70">
        <f t="shared" si="93"/>
        <v>0</v>
      </c>
      <c r="AP24" s="70">
        <f t="shared" si="29"/>
        <v>221.6</v>
      </c>
      <c r="AQ24" s="70">
        <f t="shared" si="30"/>
        <v>40</v>
      </c>
      <c r="AR24" s="70">
        <f t="shared" si="31"/>
        <v>0</v>
      </c>
      <c r="AS24" s="70">
        <f t="shared" si="32"/>
        <v>0</v>
      </c>
      <c r="AT24" s="70">
        <f t="shared" si="33"/>
        <v>0</v>
      </c>
      <c r="AU24" s="70">
        <f t="shared" si="34"/>
        <v>0</v>
      </c>
      <c r="AV24" s="70">
        <f t="shared" si="35"/>
        <v>0</v>
      </c>
      <c r="AW24" s="70">
        <f t="shared" si="36"/>
        <v>0</v>
      </c>
      <c r="AX24" s="93">
        <f>ROUND(Z24*16.66%,2)</f>
        <v>64.97</v>
      </c>
      <c r="AY24" s="93">
        <f>ROUND(AA24*16.66%,2)</f>
        <v>16.66</v>
      </c>
      <c r="AZ24" s="70">
        <f t="shared" si="77"/>
        <v>0</v>
      </c>
      <c r="BA24" s="70">
        <f t="shared" si="39"/>
        <v>0</v>
      </c>
      <c r="BB24" s="70">
        <f t="shared" si="40"/>
        <v>0</v>
      </c>
      <c r="BC24" s="70">
        <f t="shared" si="41"/>
        <v>0</v>
      </c>
      <c r="BD24" s="70">
        <f t="shared" si="42"/>
        <v>0</v>
      </c>
      <c r="BE24" s="70">
        <f t="shared" si="43"/>
        <v>0</v>
      </c>
      <c r="BF24" s="70">
        <f t="shared" si="44"/>
        <v>286.57</v>
      </c>
      <c r="BG24" s="70">
        <f t="shared" si="45"/>
        <v>56.66</v>
      </c>
      <c r="BH24" s="70">
        <f t="shared" si="46"/>
        <v>0</v>
      </c>
      <c r="BI24" s="70">
        <f t="shared" si="47"/>
        <v>0</v>
      </c>
      <c r="BJ24" s="70">
        <f t="shared" si="48"/>
        <v>0</v>
      </c>
      <c r="BK24" s="70">
        <f t="shared" si="49"/>
        <v>0</v>
      </c>
      <c r="BL24" s="70">
        <f t="shared" si="50"/>
        <v>0</v>
      </c>
      <c r="BM24" s="70">
        <f t="shared" si="51"/>
        <v>0</v>
      </c>
      <c r="BN24" s="70">
        <v>390</v>
      </c>
      <c r="BO24" s="70">
        <v>150</v>
      </c>
      <c r="BP24" s="70">
        <v>0</v>
      </c>
      <c r="BQ24" s="70">
        <v>0</v>
      </c>
      <c r="BR24" s="70">
        <v>0</v>
      </c>
      <c r="BS24" s="70">
        <v>0</v>
      </c>
      <c r="BT24" s="70">
        <v>0</v>
      </c>
      <c r="BU24" s="70">
        <v>0</v>
      </c>
      <c r="BV24" s="70">
        <f t="shared" si="52"/>
        <v>103.43</v>
      </c>
      <c r="BW24" s="70">
        <f t="shared" si="53"/>
        <v>93.34</v>
      </c>
      <c r="BX24" s="70">
        <f t="shared" si="54"/>
        <v>0</v>
      </c>
      <c r="BY24" s="70">
        <f t="shared" si="55"/>
        <v>0</v>
      </c>
      <c r="BZ24" s="70">
        <f t="shared" si="56"/>
        <v>0</v>
      </c>
      <c r="CA24" s="70">
        <f t="shared" si="57"/>
        <v>0</v>
      </c>
      <c r="CB24" s="70">
        <f t="shared" si="58"/>
        <v>0</v>
      </c>
      <c r="CC24" s="156">
        <f t="shared" si="59"/>
        <v>0</v>
      </c>
      <c r="CD24" s="70">
        <f>ROUND(BV24*75%,2)</f>
        <v>77.569999999999993</v>
      </c>
      <c r="CE24" s="70">
        <f t="shared" si="91"/>
        <v>70.010000000000005</v>
      </c>
      <c r="CF24" s="70">
        <f t="shared" si="61"/>
        <v>0</v>
      </c>
      <c r="CG24" s="70">
        <f t="shared" si="62"/>
        <v>0</v>
      </c>
      <c r="CH24" s="70">
        <f t="shared" si="63"/>
        <v>0</v>
      </c>
      <c r="CI24" s="70">
        <f t="shared" si="64"/>
        <v>0</v>
      </c>
      <c r="CJ24" s="70">
        <f t="shared" si="65"/>
        <v>0</v>
      </c>
      <c r="CK24" s="70">
        <f t="shared" si="66"/>
        <v>0</v>
      </c>
      <c r="CL24" s="70">
        <v>25.86</v>
      </c>
      <c r="CM24" s="70">
        <f t="shared" si="67"/>
        <v>390</v>
      </c>
      <c r="CN24" s="70">
        <f t="shared" si="68"/>
        <v>126.67</v>
      </c>
      <c r="CO24" s="70">
        <f t="shared" si="69"/>
        <v>0</v>
      </c>
      <c r="CP24" s="70">
        <f t="shared" si="70"/>
        <v>0</v>
      </c>
      <c r="CQ24" s="70">
        <f t="shared" si="71"/>
        <v>0</v>
      </c>
      <c r="CR24" s="70">
        <f t="shared" si="72"/>
        <v>0</v>
      </c>
      <c r="CS24" s="70">
        <f t="shared" si="73"/>
        <v>0</v>
      </c>
      <c r="CT24" s="70">
        <f t="shared" si="74"/>
        <v>0</v>
      </c>
    </row>
    <row r="25" spans="1:98" ht="20.100000000000001" customHeight="1">
      <c r="A25" s="19">
        <v>14</v>
      </c>
      <c r="B25" s="20" t="s">
        <v>245</v>
      </c>
      <c r="C25" s="21">
        <v>115</v>
      </c>
      <c r="D25" s="21">
        <v>0</v>
      </c>
      <c r="E25" s="10">
        <f t="shared" si="89"/>
        <v>115</v>
      </c>
      <c r="F25" s="22">
        <v>15</v>
      </c>
      <c r="G25" s="22">
        <v>0</v>
      </c>
      <c r="H25" s="10">
        <f t="shared" si="12"/>
        <v>15</v>
      </c>
      <c r="I25" s="22">
        <v>41</v>
      </c>
      <c r="J25" s="22">
        <v>0</v>
      </c>
      <c r="K25" s="10">
        <f t="shared" si="13"/>
        <v>41</v>
      </c>
      <c r="L25" s="22">
        <v>0</v>
      </c>
      <c r="M25" s="22">
        <v>0</v>
      </c>
      <c r="N25" s="10">
        <f>L25+M25</f>
        <v>0</v>
      </c>
      <c r="O25" s="10">
        <f t="shared" si="90"/>
        <v>171</v>
      </c>
      <c r="P25" s="23">
        <f t="shared" si="90"/>
        <v>0</v>
      </c>
      <c r="Q25" s="10">
        <f>O25+P25</f>
        <v>171</v>
      </c>
      <c r="R25" s="65">
        <f t="shared" si="15"/>
        <v>36.590000000000003</v>
      </c>
      <c r="S25" s="65">
        <f t="shared" si="16"/>
        <v>0</v>
      </c>
      <c r="T25" s="65">
        <f t="shared" si="17"/>
        <v>4.7699999999999996</v>
      </c>
      <c r="U25" s="65">
        <f t="shared" si="18"/>
        <v>0</v>
      </c>
      <c r="V25" s="65">
        <f t="shared" si="19"/>
        <v>13.05</v>
      </c>
      <c r="W25" s="65">
        <f t="shared" si="20"/>
        <v>0</v>
      </c>
      <c r="X25" s="70">
        <f t="shared" si="21"/>
        <v>0</v>
      </c>
      <c r="Y25" s="70">
        <f t="shared" si="22"/>
        <v>0</v>
      </c>
      <c r="Z25" s="83">
        <v>115</v>
      </c>
      <c r="AA25" s="83">
        <v>0</v>
      </c>
      <c r="AB25" s="83">
        <v>15</v>
      </c>
      <c r="AC25" s="83">
        <v>0</v>
      </c>
      <c r="AD25" s="83">
        <v>41</v>
      </c>
      <c r="AE25" s="83">
        <v>0</v>
      </c>
      <c r="AF25" s="83">
        <v>0</v>
      </c>
      <c r="AG25" s="83">
        <v>0</v>
      </c>
      <c r="AH25" s="70">
        <f t="shared" si="23"/>
        <v>28.75</v>
      </c>
      <c r="AI25" s="70">
        <f t="shared" si="24"/>
        <v>0</v>
      </c>
      <c r="AJ25" s="70">
        <f>ROUND(AB25*56.82%-T25,2)-0.01</f>
        <v>3.74</v>
      </c>
      <c r="AK25" s="70">
        <f t="shared" si="25"/>
        <v>0</v>
      </c>
      <c r="AL25" s="70">
        <f t="shared" si="3"/>
        <v>10.25</v>
      </c>
      <c r="AM25" s="70">
        <f t="shared" si="26"/>
        <v>0</v>
      </c>
      <c r="AN25" s="70">
        <f t="shared" si="92"/>
        <v>0</v>
      </c>
      <c r="AO25" s="70">
        <f t="shared" si="93"/>
        <v>0</v>
      </c>
      <c r="AP25" s="70">
        <f t="shared" si="29"/>
        <v>65.34</v>
      </c>
      <c r="AQ25" s="70">
        <f t="shared" si="30"/>
        <v>0</v>
      </c>
      <c r="AR25" s="70">
        <f t="shared" si="31"/>
        <v>8.51</v>
      </c>
      <c r="AS25" s="70">
        <f t="shared" si="32"/>
        <v>0</v>
      </c>
      <c r="AT25" s="70">
        <f t="shared" si="33"/>
        <v>23.3</v>
      </c>
      <c r="AU25" s="70">
        <f t="shared" si="34"/>
        <v>0</v>
      </c>
      <c r="AV25" s="70">
        <f t="shared" si="35"/>
        <v>0</v>
      </c>
      <c r="AW25" s="70">
        <f t="shared" si="36"/>
        <v>0</v>
      </c>
      <c r="AX25" s="70">
        <f t="shared" si="37"/>
        <v>28.75</v>
      </c>
      <c r="AY25" s="70">
        <f t="shared" si="38"/>
        <v>0</v>
      </c>
      <c r="AZ25" s="70">
        <f t="shared" si="77"/>
        <v>3.04</v>
      </c>
      <c r="BA25" s="70">
        <f t="shared" si="39"/>
        <v>0</v>
      </c>
      <c r="BB25" s="70">
        <f t="shared" si="40"/>
        <v>10.25</v>
      </c>
      <c r="BC25" s="70">
        <f t="shared" si="41"/>
        <v>0</v>
      </c>
      <c r="BD25" s="70">
        <f t="shared" si="42"/>
        <v>0</v>
      </c>
      <c r="BE25" s="70">
        <f t="shared" si="43"/>
        <v>0</v>
      </c>
      <c r="BF25" s="70">
        <f t="shared" si="44"/>
        <v>94.09</v>
      </c>
      <c r="BG25" s="70">
        <f t="shared" si="45"/>
        <v>0</v>
      </c>
      <c r="BH25" s="70">
        <f t="shared" si="46"/>
        <v>11.55</v>
      </c>
      <c r="BI25" s="70">
        <f t="shared" si="47"/>
        <v>0</v>
      </c>
      <c r="BJ25" s="70">
        <f t="shared" si="48"/>
        <v>33.549999999999997</v>
      </c>
      <c r="BK25" s="70">
        <f t="shared" si="49"/>
        <v>0</v>
      </c>
      <c r="BL25" s="70">
        <f t="shared" si="50"/>
        <v>0</v>
      </c>
      <c r="BM25" s="70">
        <f t="shared" si="51"/>
        <v>0</v>
      </c>
      <c r="BN25" s="70">
        <v>115</v>
      </c>
      <c r="BO25" s="70">
        <v>0</v>
      </c>
      <c r="BP25" s="70">
        <v>15</v>
      </c>
      <c r="BQ25" s="70">
        <v>0</v>
      </c>
      <c r="BR25" s="70">
        <v>41</v>
      </c>
      <c r="BS25" s="70">
        <v>0</v>
      </c>
      <c r="BT25" s="70">
        <v>0</v>
      </c>
      <c r="BU25" s="70">
        <v>0</v>
      </c>
      <c r="BV25" s="70">
        <f t="shared" si="52"/>
        <v>20.91</v>
      </c>
      <c r="BW25" s="70">
        <f t="shared" si="53"/>
        <v>0</v>
      </c>
      <c r="BX25" s="70">
        <f t="shared" si="54"/>
        <v>3.45</v>
      </c>
      <c r="BY25" s="70">
        <f t="shared" si="55"/>
        <v>0</v>
      </c>
      <c r="BZ25" s="70">
        <f t="shared" si="56"/>
        <v>7.45</v>
      </c>
      <c r="CA25" s="70">
        <f t="shared" si="57"/>
        <v>0</v>
      </c>
      <c r="CB25" s="70">
        <f t="shared" si="58"/>
        <v>0</v>
      </c>
      <c r="CC25" s="156">
        <f t="shared" si="59"/>
        <v>0</v>
      </c>
      <c r="CD25" s="121">
        <f>BV25</f>
        <v>20.91</v>
      </c>
      <c r="CE25" s="70">
        <f t="shared" si="91"/>
        <v>0</v>
      </c>
      <c r="CF25" s="70">
        <f t="shared" si="61"/>
        <v>3.45</v>
      </c>
      <c r="CG25" s="70">
        <f t="shared" si="62"/>
        <v>0</v>
      </c>
      <c r="CH25" s="70">
        <f t="shared" si="63"/>
        <v>7.45</v>
      </c>
      <c r="CI25" s="70">
        <f t="shared" si="64"/>
        <v>0</v>
      </c>
      <c r="CJ25" s="70">
        <f t="shared" si="65"/>
        <v>0</v>
      </c>
      <c r="CK25" s="70">
        <f t="shared" si="66"/>
        <v>0</v>
      </c>
      <c r="CL25" s="70">
        <v>0</v>
      </c>
      <c r="CM25" s="70">
        <f t="shared" si="67"/>
        <v>115</v>
      </c>
      <c r="CN25" s="70">
        <f t="shared" si="68"/>
        <v>0</v>
      </c>
      <c r="CO25" s="70">
        <f t="shared" si="69"/>
        <v>15</v>
      </c>
      <c r="CP25" s="70">
        <f t="shared" si="70"/>
        <v>0</v>
      </c>
      <c r="CQ25" s="70">
        <f t="shared" si="71"/>
        <v>41</v>
      </c>
      <c r="CR25" s="70">
        <f t="shared" si="72"/>
        <v>0</v>
      </c>
      <c r="CS25" s="70">
        <f t="shared" si="73"/>
        <v>0</v>
      </c>
      <c r="CT25" s="70">
        <f t="shared" si="74"/>
        <v>0</v>
      </c>
    </row>
    <row r="26" spans="1:98" ht="20.100000000000001" customHeight="1">
      <c r="A26" s="19">
        <v>15</v>
      </c>
      <c r="B26" s="34" t="s">
        <v>27</v>
      </c>
      <c r="C26" s="21">
        <v>0</v>
      </c>
      <c r="D26" s="21">
        <v>0</v>
      </c>
      <c r="E26" s="10">
        <f t="shared" si="89"/>
        <v>0</v>
      </c>
      <c r="F26" s="22">
        <v>80</v>
      </c>
      <c r="G26" s="22">
        <v>3767</v>
      </c>
      <c r="H26" s="10">
        <f t="shared" si="12"/>
        <v>3847</v>
      </c>
      <c r="I26" s="22">
        <v>0</v>
      </c>
      <c r="J26" s="22">
        <v>0</v>
      </c>
      <c r="K26" s="10">
        <f t="shared" si="13"/>
        <v>0</v>
      </c>
      <c r="L26" s="22">
        <v>0</v>
      </c>
      <c r="M26" s="22">
        <v>0</v>
      </c>
      <c r="N26" s="10">
        <f t="shared" si="14"/>
        <v>0</v>
      </c>
      <c r="O26" s="10">
        <f t="shared" si="90"/>
        <v>80</v>
      </c>
      <c r="P26" s="23">
        <f t="shared" si="90"/>
        <v>3767</v>
      </c>
      <c r="Q26" s="10">
        <f t="shared" si="1"/>
        <v>3847</v>
      </c>
      <c r="R26" s="65">
        <f t="shared" si="15"/>
        <v>0</v>
      </c>
      <c r="S26" s="65">
        <f t="shared" si="16"/>
        <v>0</v>
      </c>
      <c r="T26" s="65">
        <f t="shared" si="17"/>
        <v>25.46</v>
      </c>
      <c r="U26" s="65">
        <f t="shared" si="18"/>
        <v>565.04999999999995</v>
      </c>
      <c r="V26" s="65">
        <f t="shared" si="19"/>
        <v>0</v>
      </c>
      <c r="W26" s="65">
        <f t="shared" si="20"/>
        <v>0</v>
      </c>
      <c r="X26" s="70">
        <f t="shared" si="21"/>
        <v>0</v>
      </c>
      <c r="Y26" s="70">
        <f t="shared" si="22"/>
        <v>0</v>
      </c>
      <c r="Z26" s="83">
        <v>0</v>
      </c>
      <c r="AA26" s="83">
        <v>0</v>
      </c>
      <c r="AB26" s="83">
        <v>80</v>
      </c>
      <c r="AC26" s="83">
        <v>3767</v>
      </c>
      <c r="AD26" s="83">
        <v>0</v>
      </c>
      <c r="AE26" s="83">
        <v>0</v>
      </c>
      <c r="AF26" s="83">
        <v>0</v>
      </c>
      <c r="AG26" s="83">
        <v>0</v>
      </c>
      <c r="AH26" s="70">
        <f t="shared" si="23"/>
        <v>0</v>
      </c>
      <c r="AI26" s="70">
        <f t="shared" si="24"/>
        <v>0</v>
      </c>
      <c r="AJ26" s="70">
        <f t="shared" si="94"/>
        <v>20</v>
      </c>
      <c r="AK26" s="70">
        <f t="shared" si="25"/>
        <v>941.75</v>
      </c>
      <c r="AL26" s="70">
        <f t="shared" si="3"/>
        <v>0</v>
      </c>
      <c r="AM26" s="70">
        <f t="shared" si="26"/>
        <v>0</v>
      </c>
      <c r="AN26" s="70">
        <f t="shared" si="92"/>
        <v>0</v>
      </c>
      <c r="AO26" s="70">
        <f t="shared" si="93"/>
        <v>0</v>
      </c>
      <c r="AP26" s="70">
        <f t="shared" si="29"/>
        <v>0</v>
      </c>
      <c r="AQ26" s="70">
        <f t="shared" si="30"/>
        <v>0</v>
      </c>
      <c r="AR26" s="70">
        <f t="shared" si="31"/>
        <v>45.46</v>
      </c>
      <c r="AS26" s="70">
        <f t="shared" si="32"/>
        <v>1506.8</v>
      </c>
      <c r="AT26" s="70">
        <f t="shared" si="33"/>
        <v>0</v>
      </c>
      <c r="AU26" s="70">
        <f t="shared" si="34"/>
        <v>0</v>
      </c>
      <c r="AV26" s="70">
        <f t="shared" si="35"/>
        <v>0</v>
      </c>
      <c r="AW26" s="70">
        <f t="shared" si="36"/>
        <v>0</v>
      </c>
      <c r="AX26" s="70">
        <f t="shared" si="37"/>
        <v>0</v>
      </c>
      <c r="AY26" s="70">
        <f t="shared" si="38"/>
        <v>0</v>
      </c>
      <c r="AZ26" s="70">
        <f t="shared" si="77"/>
        <v>16.22</v>
      </c>
      <c r="BA26" s="70">
        <f>ROUND(AC26*16.06%,2)+0.02</f>
        <v>605</v>
      </c>
      <c r="BB26" s="70">
        <f t="shared" si="40"/>
        <v>0</v>
      </c>
      <c r="BC26" s="70">
        <f t="shared" si="41"/>
        <v>0</v>
      </c>
      <c r="BD26" s="70">
        <f t="shared" si="42"/>
        <v>0</v>
      </c>
      <c r="BE26" s="70">
        <f t="shared" si="43"/>
        <v>0</v>
      </c>
      <c r="BF26" s="70">
        <f t="shared" si="44"/>
        <v>0</v>
      </c>
      <c r="BG26" s="70">
        <f t="shared" si="45"/>
        <v>0</v>
      </c>
      <c r="BH26" s="70">
        <f t="shared" si="46"/>
        <v>61.68</v>
      </c>
      <c r="BI26" s="70">
        <f t="shared" si="47"/>
        <v>2111.8000000000002</v>
      </c>
      <c r="BJ26" s="70">
        <f t="shared" si="48"/>
        <v>0</v>
      </c>
      <c r="BK26" s="70">
        <f t="shared" si="49"/>
        <v>0</v>
      </c>
      <c r="BL26" s="70">
        <f t="shared" si="50"/>
        <v>0</v>
      </c>
      <c r="BM26" s="70">
        <f t="shared" si="51"/>
        <v>0</v>
      </c>
      <c r="BN26" s="70">
        <v>0</v>
      </c>
      <c r="BO26" s="70">
        <v>0</v>
      </c>
      <c r="BP26" s="70">
        <v>80</v>
      </c>
      <c r="BQ26" s="70">
        <v>3767</v>
      </c>
      <c r="BR26" s="70">
        <v>0</v>
      </c>
      <c r="BS26" s="70">
        <v>0</v>
      </c>
      <c r="BT26" s="70">
        <v>0</v>
      </c>
      <c r="BU26" s="70">
        <v>0</v>
      </c>
      <c r="BV26" s="70">
        <f t="shared" si="52"/>
        <v>0</v>
      </c>
      <c r="BW26" s="70">
        <f t="shared" si="53"/>
        <v>0</v>
      </c>
      <c r="BX26" s="70">
        <f t="shared" si="54"/>
        <v>18.32</v>
      </c>
      <c r="BY26" s="70">
        <f t="shared" si="55"/>
        <v>1655.2</v>
      </c>
      <c r="BZ26" s="70">
        <f t="shared" si="56"/>
        <v>0</v>
      </c>
      <c r="CA26" s="70">
        <f t="shared" si="57"/>
        <v>0</v>
      </c>
      <c r="CB26" s="70">
        <f t="shared" si="58"/>
        <v>0</v>
      </c>
      <c r="CC26" s="156">
        <f t="shared" si="59"/>
        <v>0</v>
      </c>
      <c r="CD26" s="70">
        <f>ROUND(BV26*75%,2)</f>
        <v>0</v>
      </c>
      <c r="CE26" s="121">
        <f>BW26</f>
        <v>0</v>
      </c>
      <c r="CF26" s="70">
        <f t="shared" si="61"/>
        <v>18.32</v>
      </c>
      <c r="CG26" s="70">
        <f t="shared" si="62"/>
        <v>1655.2</v>
      </c>
      <c r="CH26" s="70">
        <f t="shared" si="63"/>
        <v>0</v>
      </c>
      <c r="CI26" s="70">
        <f t="shared" si="64"/>
        <v>0</v>
      </c>
      <c r="CJ26" s="70">
        <f t="shared" si="65"/>
        <v>0</v>
      </c>
      <c r="CK26" s="70">
        <f t="shared" si="66"/>
        <v>0</v>
      </c>
      <c r="CL26" s="70">
        <v>0</v>
      </c>
      <c r="CM26" s="70">
        <f t="shared" si="67"/>
        <v>0</v>
      </c>
      <c r="CN26" s="70">
        <f t="shared" si="68"/>
        <v>0</v>
      </c>
      <c r="CO26" s="70">
        <f t="shared" si="69"/>
        <v>80</v>
      </c>
      <c r="CP26" s="70">
        <f t="shared" si="70"/>
        <v>3767</v>
      </c>
      <c r="CQ26" s="70">
        <f t="shared" si="71"/>
        <v>0</v>
      </c>
      <c r="CR26" s="70">
        <f t="shared" si="72"/>
        <v>0</v>
      </c>
      <c r="CS26" s="70">
        <f t="shared" si="73"/>
        <v>0</v>
      </c>
      <c r="CT26" s="70">
        <f t="shared" si="74"/>
        <v>0</v>
      </c>
    </row>
    <row r="27" spans="1:98" s="29" customFormat="1" ht="20.100000000000001" customHeight="1">
      <c r="A27" s="26"/>
      <c r="B27" s="27" t="s">
        <v>23</v>
      </c>
      <c r="C27" s="32">
        <f t="shared" ref="C27:BN27" si="95">SUM(C20:C26)</f>
        <v>9413</v>
      </c>
      <c r="D27" s="32">
        <f t="shared" si="95"/>
        <v>3426</v>
      </c>
      <c r="E27" s="32">
        <f t="shared" si="95"/>
        <v>12839</v>
      </c>
      <c r="F27" s="32">
        <f t="shared" si="95"/>
        <v>355</v>
      </c>
      <c r="G27" s="32">
        <f t="shared" si="95"/>
        <v>3767</v>
      </c>
      <c r="H27" s="32">
        <f t="shared" si="95"/>
        <v>4122</v>
      </c>
      <c r="I27" s="32">
        <f t="shared" si="95"/>
        <v>118.15</v>
      </c>
      <c r="J27" s="32">
        <f t="shared" si="95"/>
        <v>20</v>
      </c>
      <c r="K27" s="32">
        <f t="shared" si="95"/>
        <v>138.15</v>
      </c>
      <c r="L27" s="32">
        <f t="shared" si="95"/>
        <v>1000</v>
      </c>
      <c r="M27" s="32">
        <f t="shared" si="95"/>
        <v>100</v>
      </c>
      <c r="N27" s="32">
        <f t="shared" si="95"/>
        <v>1100</v>
      </c>
      <c r="O27" s="32">
        <f t="shared" si="95"/>
        <v>10886.15</v>
      </c>
      <c r="P27" s="32">
        <f t="shared" si="95"/>
        <v>7313</v>
      </c>
      <c r="Q27" s="32">
        <f t="shared" si="95"/>
        <v>18199.150000000001</v>
      </c>
      <c r="R27" s="32">
        <f t="shared" si="95"/>
        <v>2995.22</v>
      </c>
      <c r="S27" s="32">
        <f t="shared" si="95"/>
        <v>513.9</v>
      </c>
      <c r="T27" s="32">
        <f t="shared" si="95"/>
        <v>112.96000000000001</v>
      </c>
      <c r="U27" s="32">
        <f t="shared" si="95"/>
        <v>565.04999999999995</v>
      </c>
      <c r="V27" s="32">
        <f t="shared" si="95"/>
        <v>37.6</v>
      </c>
      <c r="W27" s="77">
        <f t="shared" si="95"/>
        <v>3</v>
      </c>
      <c r="X27" s="32">
        <f t="shared" si="95"/>
        <v>318.2</v>
      </c>
      <c r="Y27" s="32">
        <f t="shared" si="95"/>
        <v>15</v>
      </c>
      <c r="Z27" s="32">
        <f t="shared" si="95"/>
        <v>9413</v>
      </c>
      <c r="AA27" s="32">
        <f t="shared" si="95"/>
        <v>3426</v>
      </c>
      <c r="AB27" s="32">
        <f t="shared" si="95"/>
        <v>355</v>
      </c>
      <c r="AC27" s="32">
        <f t="shared" si="95"/>
        <v>3767</v>
      </c>
      <c r="AD27" s="32">
        <f t="shared" si="95"/>
        <v>118.15</v>
      </c>
      <c r="AE27" s="32">
        <f t="shared" si="95"/>
        <v>20</v>
      </c>
      <c r="AF27" s="32">
        <f t="shared" si="95"/>
        <v>1000</v>
      </c>
      <c r="AG27" s="32">
        <f t="shared" si="95"/>
        <v>100</v>
      </c>
      <c r="AH27" s="32">
        <f t="shared" si="95"/>
        <v>2353.25</v>
      </c>
      <c r="AI27" s="32">
        <f t="shared" si="95"/>
        <v>856.5</v>
      </c>
      <c r="AJ27" s="32">
        <f t="shared" si="95"/>
        <v>88.74</v>
      </c>
      <c r="AK27" s="32">
        <f t="shared" si="95"/>
        <v>941.75</v>
      </c>
      <c r="AL27" s="32">
        <f t="shared" si="95"/>
        <v>29.54</v>
      </c>
      <c r="AM27" s="32">
        <f t="shared" si="95"/>
        <v>5</v>
      </c>
      <c r="AN27" s="32">
        <f t="shared" si="95"/>
        <v>250</v>
      </c>
      <c r="AO27" s="32">
        <f t="shared" si="95"/>
        <v>25</v>
      </c>
      <c r="AP27" s="32">
        <f t="shared" si="95"/>
        <v>5348.47</v>
      </c>
      <c r="AQ27" s="32">
        <f t="shared" si="95"/>
        <v>1370.4</v>
      </c>
      <c r="AR27" s="32">
        <f t="shared" si="95"/>
        <v>201.70000000000002</v>
      </c>
      <c r="AS27" s="32">
        <f t="shared" si="95"/>
        <v>1506.8</v>
      </c>
      <c r="AT27" s="32">
        <f t="shared" si="95"/>
        <v>67.14</v>
      </c>
      <c r="AU27" s="32">
        <f t="shared" si="95"/>
        <v>8</v>
      </c>
      <c r="AV27" s="32">
        <f t="shared" si="95"/>
        <v>568.20000000000005</v>
      </c>
      <c r="AW27" s="32">
        <f t="shared" si="95"/>
        <v>40</v>
      </c>
      <c r="AX27" s="32">
        <f t="shared" si="95"/>
        <v>2272.35</v>
      </c>
      <c r="AY27" s="32">
        <f t="shared" si="95"/>
        <v>839.81999999999994</v>
      </c>
      <c r="AZ27" s="32">
        <f t="shared" si="95"/>
        <v>71.959999999999994</v>
      </c>
      <c r="BA27" s="32">
        <f t="shared" si="95"/>
        <v>605</v>
      </c>
      <c r="BB27" s="32">
        <f t="shared" si="95"/>
        <v>29.54</v>
      </c>
      <c r="BC27" s="32">
        <f t="shared" si="95"/>
        <v>5</v>
      </c>
      <c r="BD27" s="32">
        <f t="shared" si="95"/>
        <v>250</v>
      </c>
      <c r="BE27" s="32">
        <f t="shared" si="95"/>
        <v>24.03</v>
      </c>
      <c r="BF27" s="32">
        <f t="shared" si="95"/>
        <v>7620.8199999999988</v>
      </c>
      <c r="BG27" s="32">
        <f t="shared" si="95"/>
        <v>2210.2199999999998</v>
      </c>
      <c r="BH27" s="32">
        <f t="shared" si="95"/>
        <v>273.66000000000003</v>
      </c>
      <c r="BI27" s="32">
        <f t="shared" si="95"/>
        <v>2111.8000000000002</v>
      </c>
      <c r="BJ27" s="32">
        <f t="shared" si="95"/>
        <v>96.68</v>
      </c>
      <c r="BK27" s="32">
        <f t="shared" si="95"/>
        <v>13</v>
      </c>
      <c r="BL27" s="32">
        <f t="shared" si="95"/>
        <v>818.2</v>
      </c>
      <c r="BM27" s="32">
        <f t="shared" si="95"/>
        <v>64.03</v>
      </c>
      <c r="BN27" s="32">
        <f t="shared" si="95"/>
        <v>9433.91</v>
      </c>
      <c r="BO27" s="32">
        <f t="shared" ref="BO27:CT27" si="96">SUM(BO20:BO26)</f>
        <v>3559.02</v>
      </c>
      <c r="BP27" s="32">
        <f t="shared" si="96"/>
        <v>355</v>
      </c>
      <c r="BQ27" s="32">
        <f t="shared" si="96"/>
        <v>3767</v>
      </c>
      <c r="BR27" s="32">
        <f t="shared" si="96"/>
        <v>118.15</v>
      </c>
      <c r="BS27" s="32">
        <f t="shared" si="96"/>
        <v>20</v>
      </c>
      <c r="BT27" s="32">
        <f t="shared" si="96"/>
        <v>1000</v>
      </c>
      <c r="BU27" s="32">
        <f t="shared" si="96"/>
        <v>100</v>
      </c>
      <c r="BV27" s="32">
        <f t="shared" si="96"/>
        <v>1813.0900000000001</v>
      </c>
      <c r="BW27" s="32">
        <f t="shared" si="96"/>
        <v>1348.7999999999997</v>
      </c>
      <c r="BX27" s="32">
        <f t="shared" si="96"/>
        <v>81.34</v>
      </c>
      <c r="BY27" s="32">
        <f t="shared" si="96"/>
        <v>1655.2</v>
      </c>
      <c r="BZ27" s="32">
        <f t="shared" si="96"/>
        <v>21.47</v>
      </c>
      <c r="CA27" s="32">
        <f t="shared" si="96"/>
        <v>7</v>
      </c>
      <c r="CB27" s="32">
        <f t="shared" si="96"/>
        <v>181.8</v>
      </c>
      <c r="CC27" s="77">
        <f t="shared" si="96"/>
        <v>35.97</v>
      </c>
      <c r="CD27" s="32">
        <f t="shared" si="96"/>
        <v>1748.7800000000002</v>
      </c>
      <c r="CE27" s="32">
        <f t="shared" si="96"/>
        <v>1327.1299999999999</v>
      </c>
      <c r="CF27" s="32">
        <f t="shared" si="96"/>
        <v>81.34</v>
      </c>
      <c r="CG27" s="32">
        <f t="shared" si="96"/>
        <v>1655.2</v>
      </c>
      <c r="CH27" s="32">
        <f t="shared" si="96"/>
        <v>21.47</v>
      </c>
      <c r="CI27" s="32">
        <f t="shared" si="96"/>
        <v>7</v>
      </c>
      <c r="CJ27" s="32">
        <f t="shared" si="96"/>
        <v>181.8</v>
      </c>
      <c r="CK27" s="32">
        <f t="shared" si="96"/>
        <v>35.97</v>
      </c>
      <c r="CL27" s="32">
        <f t="shared" si="96"/>
        <v>64.31</v>
      </c>
      <c r="CM27" s="32">
        <f t="shared" si="96"/>
        <v>9433.91</v>
      </c>
      <c r="CN27" s="32">
        <f t="shared" si="96"/>
        <v>3537.35</v>
      </c>
      <c r="CO27" s="32">
        <f t="shared" si="96"/>
        <v>355</v>
      </c>
      <c r="CP27" s="32">
        <f t="shared" si="96"/>
        <v>3767</v>
      </c>
      <c r="CQ27" s="32">
        <f t="shared" si="96"/>
        <v>118.15</v>
      </c>
      <c r="CR27" s="32">
        <f t="shared" si="96"/>
        <v>20</v>
      </c>
      <c r="CS27" s="32">
        <f t="shared" si="96"/>
        <v>1000</v>
      </c>
      <c r="CT27" s="32">
        <f t="shared" si="96"/>
        <v>100</v>
      </c>
    </row>
    <row r="28" spans="1:98" s="29" customFormat="1" ht="20.100000000000001" customHeight="1">
      <c r="A28" s="26">
        <v>16</v>
      </c>
      <c r="B28" s="20" t="s">
        <v>28</v>
      </c>
      <c r="C28" s="21">
        <v>160</v>
      </c>
      <c r="D28" s="21">
        <v>1150</v>
      </c>
      <c r="E28" s="10">
        <f>C28+D28</f>
        <v>1310</v>
      </c>
      <c r="F28" s="22">
        <v>0</v>
      </c>
      <c r="G28" s="22">
        <v>0</v>
      </c>
      <c r="H28" s="10">
        <f t="shared" si="12"/>
        <v>0</v>
      </c>
      <c r="I28" s="22">
        <v>50</v>
      </c>
      <c r="J28" s="22">
        <v>0</v>
      </c>
      <c r="K28" s="10">
        <f t="shared" si="13"/>
        <v>50</v>
      </c>
      <c r="L28" s="22">
        <v>150</v>
      </c>
      <c r="M28" s="22">
        <v>260</v>
      </c>
      <c r="N28" s="10">
        <f t="shared" si="14"/>
        <v>410</v>
      </c>
      <c r="O28" s="10">
        <f t="shared" ref="O28:P30" si="97">C28+F28+I28+L28</f>
        <v>360</v>
      </c>
      <c r="P28" s="23">
        <f t="shared" si="97"/>
        <v>1410</v>
      </c>
      <c r="Q28" s="10">
        <f t="shared" si="1"/>
        <v>1770</v>
      </c>
      <c r="R28" s="65">
        <f t="shared" si="15"/>
        <v>50.91</v>
      </c>
      <c r="S28" s="65">
        <f t="shared" si="16"/>
        <v>172.5</v>
      </c>
      <c r="T28" s="65">
        <f t="shared" si="17"/>
        <v>0</v>
      </c>
      <c r="U28" s="65">
        <f t="shared" si="18"/>
        <v>0</v>
      </c>
      <c r="V28" s="65">
        <f t="shared" si="19"/>
        <v>15.91</v>
      </c>
      <c r="W28" s="65">
        <f t="shared" si="20"/>
        <v>0</v>
      </c>
      <c r="X28" s="70">
        <f t="shared" si="21"/>
        <v>47.73</v>
      </c>
      <c r="Y28" s="70">
        <f t="shared" si="22"/>
        <v>39</v>
      </c>
      <c r="Z28" s="88">
        <v>160</v>
      </c>
      <c r="AA28" s="88">
        <v>1150</v>
      </c>
      <c r="AB28" s="88">
        <v>0</v>
      </c>
      <c r="AC28" s="88">
        <v>0</v>
      </c>
      <c r="AD28" s="88">
        <v>50</v>
      </c>
      <c r="AE28" s="88">
        <v>0</v>
      </c>
      <c r="AF28" s="88">
        <v>150</v>
      </c>
      <c r="AG28" s="88">
        <v>260</v>
      </c>
      <c r="AH28" s="70">
        <f t="shared" si="23"/>
        <v>40</v>
      </c>
      <c r="AI28" s="86">
        <f>ROUND(AA28*40%-S28,2)-150</f>
        <v>137.5</v>
      </c>
      <c r="AJ28" s="70">
        <f t="shared" si="94"/>
        <v>0</v>
      </c>
      <c r="AK28" s="70">
        <f t="shared" si="25"/>
        <v>0</v>
      </c>
      <c r="AL28" s="70">
        <f t="shared" si="3"/>
        <v>12.5</v>
      </c>
      <c r="AM28" s="70">
        <f t="shared" si="26"/>
        <v>0</v>
      </c>
      <c r="AN28" s="70">
        <f t="shared" si="92"/>
        <v>37.5</v>
      </c>
      <c r="AO28" s="70">
        <f t="shared" si="93"/>
        <v>65</v>
      </c>
      <c r="AP28" s="70">
        <f t="shared" si="29"/>
        <v>90.91</v>
      </c>
      <c r="AQ28" s="70">
        <f t="shared" si="30"/>
        <v>310</v>
      </c>
      <c r="AR28" s="70">
        <f t="shared" si="31"/>
        <v>0</v>
      </c>
      <c r="AS28" s="70">
        <f t="shared" si="32"/>
        <v>0</v>
      </c>
      <c r="AT28" s="70">
        <f t="shared" si="33"/>
        <v>28.41</v>
      </c>
      <c r="AU28" s="70">
        <f t="shared" si="34"/>
        <v>0</v>
      </c>
      <c r="AV28" s="70">
        <f t="shared" si="35"/>
        <v>85.22999999999999</v>
      </c>
      <c r="AW28" s="70">
        <f t="shared" si="36"/>
        <v>104</v>
      </c>
      <c r="AX28" s="93">
        <f>ROUND(Z28*16.66%,2)</f>
        <v>26.66</v>
      </c>
      <c r="AY28" s="70">
        <f t="shared" si="38"/>
        <v>287.5</v>
      </c>
      <c r="AZ28" s="70">
        <f t="shared" si="77"/>
        <v>0</v>
      </c>
      <c r="BA28" s="70">
        <f t="shared" si="39"/>
        <v>0</v>
      </c>
      <c r="BB28" s="87">
        <v>0</v>
      </c>
      <c r="BC28" s="70">
        <f t="shared" si="41"/>
        <v>0</v>
      </c>
      <c r="BD28" s="87">
        <v>0</v>
      </c>
      <c r="BE28" s="87">
        <v>0</v>
      </c>
      <c r="BF28" s="70">
        <f t="shared" si="44"/>
        <v>117.57</v>
      </c>
      <c r="BG28" s="70">
        <f t="shared" si="45"/>
        <v>597.5</v>
      </c>
      <c r="BH28" s="70">
        <f t="shared" si="46"/>
        <v>0</v>
      </c>
      <c r="BI28" s="70">
        <f t="shared" si="47"/>
        <v>0</v>
      </c>
      <c r="BJ28" s="70">
        <f t="shared" si="48"/>
        <v>28.41</v>
      </c>
      <c r="BK28" s="70">
        <f t="shared" si="49"/>
        <v>0</v>
      </c>
      <c r="BL28" s="70">
        <f t="shared" si="50"/>
        <v>85.22999999999999</v>
      </c>
      <c r="BM28" s="70">
        <f t="shared" si="51"/>
        <v>104</v>
      </c>
      <c r="BN28" s="84">
        <v>160</v>
      </c>
      <c r="BO28" s="70">
        <v>1150</v>
      </c>
      <c r="BP28" s="70">
        <v>0</v>
      </c>
      <c r="BQ28" s="70">
        <v>0</v>
      </c>
      <c r="BR28" s="70">
        <v>50</v>
      </c>
      <c r="BS28" s="70">
        <v>0</v>
      </c>
      <c r="BT28" s="70">
        <v>150</v>
      </c>
      <c r="BU28" s="70">
        <v>260</v>
      </c>
      <c r="BV28" s="70">
        <f t="shared" si="52"/>
        <v>42.43</v>
      </c>
      <c r="BW28" s="70">
        <f t="shared" si="53"/>
        <v>552.5</v>
      </c>
      <c r="BX28" s="70">
        <f t="shared" si="54"/>
        <v>0</v>
      </c>
      <c r="BY28" s="70">
        <f t="shared" si="55"/>
        <v>0</v>
      </c>
      <c r="BZ28" s="70">
        <f t="shared" si="56"/>
        <v>21.59</v>
      </c>
      <c r="CA28" s="70">
        <f t="shared" si="57"/>
        <v>0</v>
      </c>
      <c r="CB28" s="70">
        <f t="shared" si="58"/>
        <v>64.77</v>
      </c>
      <c r="CC28" s="156">
        <f t="shared" si="59"/>
        <v>156</v>
      </c>
      <c r="CD28" s="70">
        <f t="shared" ref="CD28:CD29" si="98">ROUND(BV28*75%,2)</f>
        <v>31.82</v>
      </c>
      <c r="CE28" s="121">
        <f>BW28</f>
        <v>552.5</v>
      </c>
      <c r="CF28" s="70">
        <f t="shared" si="61"/>
        <v>0</v>
      </c>
      <c r="CG28" s="70">
        <f t="shared" si="62"/>
        <v>0</v>
      </c>
      <c r="CH28" s="70">
        <f t="shared" si="63"/>
        <v>21.59</v>
      </c>
      <c r="CI28" s="70">
        <f t="shared" si="64"/>
        <v>0</v>
      </c>
      <c r="CJ28" s="70">
        <f t="shared" si="65"/>
        <v>64.77</v>
      </c>
      <c r="CK28" s="70">
        <f t="shared" si="66"/>
        <v>156</v>
      </c>
      <c r="CL28" s="70"/>
      <c r="CM28" s="70">
        <f t="shared" si="67"/>
        <v>149.38999999999999</v>
      </c>
      <c r="CN28" s="70">
        <f t="shared" si="68"/>
        <v>1150</v>
      </c>
      <c r="CO28" s="70">
        <f t="shared" si="69"/>
        <v>0</v>
      </c>
      <c r="CP28" s="70">
        <f t="shared" si="70"/>
        <v>0</v>
      </c>
      <c r="CQ28" s="70">
        <f t="shared" si="71"/>
        <v>50</v>
      </c>
      <c r="CR28" s="70">
        <f t="shared" si="72"/>
        <v>0</v>
      </c>
      <c r="CS28" s="70">
        <f t="shared" si="73"/>
        <v>150</v>
      </c>
      <c r="CT28" s="70">
        <f t="shared" si="74"/>
        <v>260</v>
      </c>
    </row>
    <row r="29" spans="1:98" ht="20.100000000000001" customHeight="1">
      <c r="A29" s="19">
        <v>17</v>
      </c>
      <c r="B29" s="20" t="s">
        <v>29</v>
      </c>
      <c r="C29" s="21">
        <v>750</v>
      </c>
      <c r="D29" s="21">
        <v>150</v>
      </c>
      <c r="E29" s="10">
        <f t="shared" ref="E29:E34" si="99">C29+D29</f>
        <v>900</v>
      </c>
      <c r="F29" s="22">
        <v>10</v>
      </c>
      <c r="G29" s="22">
        <v>0</v>
      </c>
      <c r="H29" s="10">
        <f t="shared" si="12"/>
        <v>10</v>
      </c>
      <c r="I29" s="22">
        <v>20</v>
      </c>
      <c r="J29" s="22">
        <v>0</v>
      </c>
      <c r="K29" s="10">
        <f t="shared" si="13"/>
        <v>20</v>
      </c>
      <c r="L29" s="22">
        <v>50</v>
      </c>
      <c r="M29" s="22">
        <v>50</v>
      </c>
      <c r="N29" s="10">
        <f t="shared" si="14"/>
        <v>100</v>
      </c>
      <c r="O29" s="10">
        <f t="shared" si="97"/>
        <v>830</v>
      </c>
      <c r="P29" s="23">
        <f t="shared" si="97"/>
        <v>200</v>
      </c>
      <c r="Q29" s="10">
        <f t="shared" si="1"/>
        <v>1030</v>
      </c>
      <c r="R29" s="65">
        <f t="shared" si="15"/>
        <v>238.65</v>
      </c>
      <c r="S29" s="65">
        <f t="shared" si="16"/>
        <v>22.5</v>
      </c>
      <c r="T29" s="65">
        <f t="shared" si="17"/>
        <v>3.18</v>
      </c>
      <c r="U29" s="65">
        <f t="shared" si="18"/>
        <v>0</v>
      </c>
      <c r="V29" s="65">
        <f t="shared" si="19"/>
        <v>6.36</v>
      </c>
      <c r="W29" s="65">
        <f t="shared" si="20"/>
        <v>0</v>
      </c>
      <c r="X29" s="70">
        <f t="shared" si="21"/>
        <v>15.91</v>
      </c>
      <c r="Y29" s="70">
        <f t="shared" si="22"/>
        <v>7.5</v>
      </c>
      <c r="Z29" s="83">
        <v>750</v>
      </c>
      <c r="AA29" s="83">
        <v>150</v>
      </c>
      <c r="AB29" s="83">
        <v>10</v>
      </c>
      <c r="AC29" s="83">
        <v>0</v>
      </c>
      <c r="AD29" s="83">
        <v>20</v>
      </c>
      <c r="AE29" s="83">
        <v>0</v>
      </c>
      <c r="AF29" s="83">
        <v>50</v>
      </c>
      <c r="AG29" s="83">
        <v>50</v>
      </c>
      <c r="AH29" s="70">
        <f t="shared" si="23"/>
        <v>187.5</v>
      </c>
      <c r="AI29" s="70">
        <f t="shared" si="24"/>
        <v>37.5</v>
      </c>
      <c r="AJ29" s="70">
        <f t="shared" si="94"/>
        <v>2.5</v>
      </c>
      <c r="AK29" s="70">
        <f t="shared" si="25"/>
        <v>0</v>
      </c>
      <c r="AL29" s="70">
        <f t="shared" si="3"/>
        <v>5</v>
      </c>
      <c r="AM29" s="70">
        <f t="shared" si="26"/>
        <v>0</v>
      </c>
      <c r="AN29" s="70">
        <f t="shared" si="92"/>
        <v>12.5</v>
      </c>
      <c r="AO29" s="70">
        <f t="shared" si="93"/>
        <v>12.5</v>
      </c>
      <c r="AP29" s="70">
        <f t="shared" si="29"/>
        <v>426.15</v>
      </c>
      <c r="AQ29" s="70">
        <f t="shared" si="30"/>
        <v>60</v>
      </c>
      <c r="AR29" s="70">
        <f t="shared" si="31"/>
        <v>5.68</v>
      </c>
      <c r="AS29" s="70">
        <f t="shared" si="32"/>
        <v>0</v>
      </c>
      <c r="AT29" s="70">
        <f t="shared" si="33"/>
        <v>11.36</v>
      </c>
      <c r="AU29" s="70">
        <f t="shared" si="34"/>
        <v>0</v>
      </c>
      <c r="AV29" s="70">
        <f t="shared" si="35"/>
        <v>28.41</v>
      </c>
      <c r="AW29" s="70">
        <f t="shared" si="36"/>
        <v>20</v>
      </c>
      <c r="AX29" s="70">
        <f t="shared" si="37"/>
        <v>187.5</v>
      </c>
      <c r="AY29" s="93">
        <f>ROUND(AA29*16.66%,2)</f>
        <v>24.99</v>
      </c>
      <c r="AZ29" s="70">
        <f t="shared" si="77"/>
        <v>2.0299999999999998</v>
      </c>
      <c r="BA29" s="70">
        <f t="shared" si="39"/>
        <v>0</v>
      </c>
      <c r="BB29" s="70">
        <f t="shared" si="40"/>
        <v>5</v>
      </c>
      <c r="BC29" s="70">
        <f t="shared" si="41"/>
        <v>0</v>
      </c>
      <c r="BD29" s="70">
        <f t="shared" si="42"/>
        <v>12.5</v>
      </c>
      <c r="BE29" s="70">
        <f>ROUND(AG29*24.03%,2)</f>
        <v>12.02</v>
      </c>
      <c r="BF29" s="70">
        <f t="shared" si="44"/>
        <v>613.65</v>
      </c>
      <c r="BG29" s="70">
        <f t="shared" si="45"/>
        <v>84.99</v>
      </c>
      <c r="BH29" s="70">
        <f t="shared" si="46"/>
        <v>7.7099999999999991</v>
      </c>
      <c r="BI29" s="70">
        <f t="shared" si="47"/>
        <v>0</v>
      </c>
      <c r="BJ29" s="70">
        <f t="shared" si="48"/>
        <v>16.36</v>
      </c>
      <c r="BK29" s="70">
        <f t="shared" si="49"/>
        <v>0</v>
      </c>
      <c r="BL29" s="70">
        <f t="shared" si="50"/>
        <v>40.909999999999997</v>
      </c>
      <c r="BM29" s="70">
        <f t="shared" si="51"/>
        <v>32.019999999999996</v>
      </c>
      <c r="BN29" s="70">
        <v>750</v>
      </c>
      <c r="BO29" s="70">
        <v>150</v>
      </c>
      <c r="BP29" s="70">
        <v>10</v>
      </c>
      <c r="BQ29" s="70">
        <v>0</v>
      </c>
      <c r="BR29" s="70">
        <v>20</v>
      </c>
      <c r="BS29" s="70">
        <v>0</v>
      </c>
      <c r="BT29" s="70">
        <v>50</v>
      </c>
      <c r="BU29" s="70">
        <v>50</v>
      </c>
      <c r="BV29" s="70">
        <f t="shared" si="52"/>
        <v>136.35</v>
      </c>
      <c r="BW29" s="70">
        <f t="shared" si="53"/>
        <v>65.010000000000005</v>
      </c>
      <c r="BX29" s="70">
        <f t="shared" si="54"/>
        <v>2.29</v>
      </c>
      <c r="BY29" s="70">
        <f t="shared" si="55"/>
        <v>0</v>
      </c>
      <c r="BZ29" s="70">
        <f t="shared" si="56"/>
        <v>3.64</v>
      </c>
      <c r="CA29" s="70">
        <f t="shared" si="57"/>
        <v>0</v>
      </c>
      <c r="CB29" s="70">
        <f t="shared" si="58"/>
        <v>9.09</v>
      </c>
      <c r="CC29" s="156">
        <f t="shared" si="59"/>
        <v>17.98</v>
      </c>
      <c r="CD29" s="70">
        <f t="shared" si="98"/>
        <v>102.26</v>
      </c>
      <c r="CE29" s="70">
        <f>ROUND(BW29*75%,2)</f>
        <v>48.76</v>
      </c>
      <c r="CF29" s="70">
        <f t="shared" si="61"/>
        <v>2.29</v>
      </c>
      <c r="CG29" s="70">
        <f t="shared" si="62"/>
        <v>0</v>
      </c>
      <c r="CH29" s="70">
        <f t="shared" si="63"/>
        <v>3.64</v>
      </c>
      <c r="CI29" s="70">
        <f t="shared" si="64"/>
        <v>0</v>
      </c>
      <c r="CJ29" s="70">
        <f t="shared" si="65"/>
        <v>9.09</v>
      </c>
      <c r="CK29" s="70">
        <f t="shared" si="66"/>
        <v>17.98</v>
      </c>
      <c r="CL29" s="70">
        <v>34.090000000000003</v>
      </c>
      <c r="CM29" s="70">
        <f t="shared" si="67"/>
        <v>750</v>
      </c>
      <c r="CN29" s="70">
        <f t="shared" si="68"/>
        <v>133.75</v>
      </c>
      <c r="CO29" s="70">
        <f t="shared" si="69"/>
        <v>10</v>
      </c>
      <c r="CP29" s="70">
        <f t="shared" si="70"/>
        <v>0</v>
      </c>
      <c r="CQ29" s="70">
        <f t="shared" si="71"/>
        <v>20</v>
      </c>
      <c r="CR29" s="70">
        <f t="shared" si="72"/>
        <v>0</v>
      </c>
      <c r="CS29" s="70">
        <f t="shared" si="73"/>
        <v>50</v>
      </c>
      <c r="CT29" s="70">
        <f t="shared" si="74"/>
        <v>50</v>
      </c>
    </row>
    <row r="30" spans="1:98" ht="20.100000000000001" customHeight="1">
      <c r="A30" s="19">
        <v>18</v>
      </c>
      <c r="B30" s="20" t="s">
        <v>30</v>
      </c>
      <c r="C30" s="21">
        <v>146</v>
      </c>
      <c r="D30" s="21">
        <v>0</v>
      </c>
      <c r="E30" s="10">
        <f t="shared" si="99"/>
        <v>146</v>
      </c>
      <c r="F30" s="22">
        <v>10</v>
      </c>
      <c r="G30" s="22">
        <v>0</v>
      </c>
      <c r="H30" s="10">
        <f t="shared" si="12"/>
        <v>10</v>
      </c>
      <c r="I30" s="22">
        <v>40</v>
      </c>
      <c r="J30" s="22">
        <v>0</v>
      </c>
      <c r="K30" s="10">
        <f t="shared" si="13"/>
        <v>40</v>
      </c>
      <c r="L30" s="22">
        <v>0</v>
      </c>
      <c r="M30" s="22">
        <v>0</v>
      </c>
      <c r="N30" s="10">
        <f t="shared" si="14"/>
        <v>0</v>
      </c>
      <c r="O30" s="10">
        <f t="shared" si="97"/>
        <v>196</v>
      </c>
      <c r="P30" s="23">
        <f t="shared" si="97"/>
        <v>0</v>
      </c>
      <c r="Q30" s="10">
        <f t="shared" si="1"/>
        <v>196</v>
      </c>
      <c r="R30" s="65">
        <f t="shared" si="15"/>
        <v>46.46</v>
      </c>
      <c r="S30" s="65">
        <f t="shared" si="16"/>
        <v>0</v>
      </c>
      <c r="T30" s="65">
        <f t="shared" si="17"/>
        <v>3.18</v>
      </c>
      <c r="U30" s="65">
        <f t="shared" si="18"/>
        <v>0</v>
      </c>
      <c r="V30" s="65">
        <f t="shared" si="19"/>
        <v>12.73</v>
      </c>
      <c r="W30" s="65">
        <f t="shared" si="20"/>
        <v>0</v>
      </c>
      <c r="X30" s="70">
        <f t="shared" si="21"/>
        <v>0</v>
      </c>
      <c r="Y30" s="70">
        <f t="shared" si="22"/>
        <v>0</v>
      </c>
      <c r="Z30" s="83">
        <v>146</v>
      </c>
      <c r="AA30" s="83">
        <v>0</v>
      </c>
      <c r="AB30" s="83">
        <v>10</v>
      </c>
      <c r="AC30" s="83">
        <v>0</v>
      </c>
      <c r="AD30" s="83">
        <v>40</v>
      </c>
      <c r="AE30" s="83">
        <v>0</v>
      </c>
      <c r="AF30" s="83">
        <v>0</v>
      </c>
      <c r="AG30" s="83">
        <v>0</v>
      </c>
      <c r="AH30" s="70">
        <f t="shared" si="23"/>
        <v>36.5</v>
      </c>
      <c r="AI30" s="70">
        <f t="shared" si="24"/>
        <v>0</v>
      </c>
      <c r="AJ30" s="70">
        <f t="shared" si="94"/>
        <v>2.5</v>
      </c>
      <c r="AK30" s="70">
        <f t="shared" si="25"/>
        <v>0</v>
      </c>
      <c r="AL30" s="70">
        <f t="shared" si="3"/>
        <v>10</v>
      </c>
      <c r="AM30" s="70">
        <f t="shared" si="26"/>
        <v>0</v>
      </c>
      <c r="AN30" s="70">
        <f>ROUND(AF30*25%,2)</f>
        <v>0</v>
      </c>
      <c r="AO30" s="70">
        <f>ROUND(AG30*25%,2)</f>
        <v>0</v>
      </c>
      <c r="AP30" s="70">
        <f t="shared" si="29"/>
        <v>82.960000000000008</v>
      </c>
      <c r="AQ30" s="70">
        <f t="shared" si="30"/>
        <v>0</v>
      </c>
      <c r="AR30" s="70">
        <f t="shared" si="31"/>
        <v>5.68</v>
      </c>
      <c r="AS30" s="70">
        <f t="shared" si="32"/>
        <v>0</v>
      </c>
      <c r="AT30" s="70">
        <f t="shared" si="33"/>
        <v>22.73</v>
      </c>
      <c r="AU30" s="70">
        <f t="shared" si="34"/>
        <v>0</v>
      </c>
      <c r="AV30" s="70">
        <f t="shared" si="35"/>
        <v>0</v>
      </c>
      <c r="AW30" s="70">
        <f t="shared" si="36"/>
        <v>0</v>
      </c>
      <c r="AX30" s="70">
        <f t="shared" si="37"/>
        <v>36.5</v>
      </c>
      <c r="AY30" s="70">
        <f t="shared" si="38"/>
        <v>0</v>
      </c>
      <c r="AZ30" s="70">
        <f t="shared" si="77"/>
        <v>2.0299999999999998</v>
      </c>
      <c r="BA30" s="70">
        <f t="shared" si="39"/>
        <v>0</v>
      </c>
      <c r="BB30" s="70">
        <f t="shared" si="40"/>
        <v>10</v>
      </c>
      <c r="BC30" s="70">
        <f t="shared" si="41"/>
        <v>0</v>
      </c>
      <c r="BD30" s="70">
        <f t="shared" si="42"/>
        <v>0</v>
      </c>
      <c r="BE30" s="70">
        <f t="shared" ref="BE30:BE88" si="100">ROUND(AG30*24.03%,2)</f>
        <v>0</v>
      </c>
      <c r="BF30" s="70">
        <f t="shared" si="44"/>
        <v>119.46000000000001</v>
      </c>
      <c r="BG30" s="70">
        <f t="shared" si="45"/>
        <v>0</v>
      </c>
      <c r="BH30" s="70">
        <f t="shared" si="46"/>
        <v>7.7099999999999991</v>
      </c>
      <c r="BI30" s="70">
        <f t="shared" si="47"/>
        <v>0</v>
      </c>
      <c r="BJ30" s="70">
        <f t="shared" si="48"/>
        <v>32.730000000000004</v>
      </c>
      <c r="BK30" s="70">
        <f t="shared" si="49"/>
        <v>0</v>
      </c>
      <c r="BL30" s="70">
        <f t="shared" si="50"/>
        <v>0</v>
      </c>
      <c r="BM30" s="70">
        <f t="shared" si="51"/>
        <v>0</v>
      </c>
      <c r="BN30" s="70">
        <v>146</v>
      </c>
      <c r="BO30" s="70">
        <v>0</v>
      </c>
      <c r="BP30" s="70">
        <v>10</v>
      </c>
      <c r="BQ30" s="70">
        <v>0</v>
      </c>
      <c r="BR30" s="70">
        <v>40</v>
      </c>
      <c r="BS30" s="70">
        <v>0</v>
      </c>
      <c r="BT30" s="70">
        <v>10</v>
      </c>
      <c r="BU30" s="70">
        <v>0</v>
      </c>
      <c r="BV30" s="70">
        <f t="shared" si="52"/>
        <v>26.54</v>
      </c>
      <c r="BW30" s="70">
        <f t="shared" si="53"/>
        <v>0</v>
      </c>
      <c r="BX30" s="70">
        <f t="shared" si="54"/>
        <v>2.29</v>
      </c>
      <c r="BY30" s="70">
        <f t="shared" si="55"/>
        <v>0</v>
      </c>
      <c r="BZ30" s="70">
        <f t="shared" si="56"/>
        <v>7.27</v>
      </c>
      <c r="CA30" s="70">
        <f t="shared" si="57"/>
        <v>0</v>
      </c>
      <c r="CB30" s="70">
        <f t="shared" si="58"/>
        <v>10</v>
      </c>
      <c r="CC30" s="156">
        <f t="shared" si="59"/>
        <v>0</v>
      </c>
      <c r="CD30" s="121">
        <f>BV30</f>
        <v>26.54</v>
      </c>
      <c r="CE30" s="70">
        <f t="shared" ref="CE30:CE47" si="101">ROUND(BW30*75%,2)</f>
        <v>0</v>
      </c>
      <c r="CF30" s="70">
        <f t="shared" si="61"/>
        <v>2.29</v>
      </c>
      <c r="CG30" s="70">
        <f t="shared" si="62"/>
        <v>0</v>
      </c>
      <c r="CH30" s="70">
        <f t="shared" si="63"/>
        <v>7.27</v>
      </c>
      <c r="CI30" s="70">
        <f t="shared" si="64"/>
        <v>0</v>
      </c>
      <c r="CJ30" s="70">
        <f t="shared" si="65"/>
        <v>10</v>
      </c>
      <c r="CK30" s="70">
        <f t="shared" si="66"/>
        <v>0</v>
      </c>
      <c r="CL30" s="70">
        <v>0</v>
      </c>
      <c r="CM30" s="70">
        <f t="shared" si="67"/>
        <v>146</v>
      </c>
      <c r="CN30" s="70">
        <f t="shared" si="68"/>
        <v>0</v>
      </c>
      <c r="CO30" s="70">
        <f t="shared" si="69"/>
        <v>10</v>
      </c>
      <c r="CP30" s="70">
        <f t="shared" si="70"/>
        <v>0</v>
      </c>
      <c r="CQ30" s="70">
        <f t="shared" si="71"/>
        <v>40</v>
      </c>
      <c r="CR30" s="70">
        <f t="shared" si="72"/>
        <v>0</v>
      </c>
      <c r="CS30" s="70">
        <f t="shared" si="73"/>
        <v>10</v>
      </c>
      <c r="CT30" s="70">
        <f t="shared" si="74"/>
        <v>0</v>
      </c>
    </row>
    <row r="31" spans="1:98" s="29" customFormat="1" ht="19.5" customHeight="1">
      <c r="A31" s="26"/>
      <c r="B31" s="27" t="s">
        <v>29</v>
      </c>
      <c r="C31" s="28">
        <f t="shared" ref="C31:BN31" si="102">+C29+C30</f>
        <v>896</v>
      </c>
      <c r="D31" s="28">
        <f t="shared" si="102"/>
        <v>150</v>
      </c>
      <c r="E31" s="28">
        <f t="shared" si="102"/>
        <v>1046</v>
      </c>
      <c r="F31" s="28">
        <f t="shared" si="102"/>
        <v>20</v>
      </c>
      <c r="G31" s="28">
        <f t="shared" si="102"/>
        <v>0</v>
      </c>
      <c r="H31" s="28">
        <f t="shared" si="102"/>
        <v>20</v>
      </c>
      <c r="I31" s="28">
        <f t="shared" si="102"/>
        <v>60</v>
      </c>
      <c r="J31" s="28">
        <f t="shared" si="102"/>
        <v>0</v>
      </c>
      <c r="K31" s="28">
        <f t="shared" si="102"/>
        <v>60</v>
      </c>
      <c r="L31" s="28">
        <f t="shared" si="102"/>
        <v>50</v>
      </c>
      <c r="M31" s="28">
        <f t="shared" si="102"/>
        <v>50</v>
      </c>
      <c r="N31" s="28">
        <f t="shared" si="102"/>
        <v>100</v>
      </c>
      <c r="O31" s="28">
        <f t="shared" si="102"/>
        <v>1026</v>
      </c>
      <c r="P31" s="28">
        <f t="shared" si="102"/>
        <v>200</v>
      </c>
      <c r="Q31" s="28">
        <f t="shared" si="102"/>
        <v>1226</v>
      </c>
      <c r="R31" s="28">
        <f t="shared" si="102"/>
        <v>285.11</v>
      </c>
      <c r="S31" s="28">
        <f t="shared" si="102"/>
        <v>22.5</v>
      </c>
      <c r="T31" s="28">
        <f t="shared" si="102"/>
        <v>6.36</v>
      </c>
      <c r="U31" s="28">
        <f t="shared" si="102"/>
        <v>0</v>
      </c>
      <c r="V31" s="28">
        <f t="shared" si="102"/>
        <v>19.09</v>
      </c>
      <c r="W31" s="75">
        <f t="shared" si="102"/>
        <v>0</v>
      </c>
      <c r="X31" s="28">
        <f t="shared" si="102"/>
        <v>15.91</v>
      </c>
      <c r="Y31" s="28">
        <f t="shared" si="102"/>
        <v>7.5</v>
      </c>
      <c r="Z31" s="28">
        <f t="shared" si="102"/>
        <v>896</v>
      </c>
      <c r="AA31" s="28">
        <f t="shared" si="102"/>
        <v>150</v>
      </c>
      <c r="AB31" s="28">
        <f t="shared" si="102"/>
        <v>20</v>
      </c>
      <c r="AC31" s="28">
        <f t="shared" si="102"/>
        <v>0</v>
      </c>
      <c r="AD31" s="28">
        <f t="shared" si="102"/>
        <v>60</v>
      </c>
      <c r="AE31" s="28">
        <f t="shared" si="102"/>
        <v>0</v>
      </c>
      <c r="AF31" s="28">
        <f t="shared" si="102"/>
        <v>50</v>
      </c>
      <c r="AG31" s="28">
        <f t="shared" si="102"/>
        <v>50</v>
      </c>
      <c r="AH31" s="28">
        <f t="shared" si="102"/>
        <v>224</v>
      </c>
      <c r="AI31" s="28">
        <f t="shared" si="102"/>
        <v>37.5</v>
      </c>
      <c r="AJ31" s="28">
        <f t="shared" si="102"/>
        <v>5</v>
      </c>
      <c r="AK31" s="28">
        <f t="shared" si="102"/>
        <v>0</v>
      </c>
      <c r="AL31" s="28">
        <f t="shared" si="102"/>
        <v>15</v>
      </c>
      <c r="AM31" s="28">
        <f t="shared" si="102"/>
        <v>0</v>
      </c>
      <c r="AN31" s="28">
        <f t="shared" si="102"/>
        <v>12.5</v>
      </c>
      <c r="AO31" s="28">
        <f t="shared" si="102"/>
        <v>12.5</v>
      </c>
      <c r="AP31" s="28">
        <f t="shared" si="102"/>
        <v>509.11</v>
      </c>
      <c r="AQ31" s="28">
        <f t="shared" si="102"/>
        <v>60</v>
      </c>
      <c r="AR31" s="28">
        <f t="shared" si="102"/>
        <v>11.36</v>
      </c>
      <c r="AS31" s="28">
        <f t="shared" si="102"/>
        <v>0</v>
      </c>
      <c r="AT31" s="28">
        <f t="shared" si="102"/>
        <v>34.090000000000003</v>
      </c>
      <c r="AU31" s="28">
        <f t="shared" si="102"/>
        <v>0</v>
      </c>
      <c r="AV31" s="28">
        <f t="shared" si="102"/>
        <v>28.41</v>
      </c>
      <c r="AW31" s="28">
        <f t="shared" si="102"/>
        <v>20</v>
      </c>
      <c r="AX31" s="28">
        <f t="shared" si="102"/>
        <v>224</v>
      </c>
      <c r="AY31" s="28">
        <f t="shared" si="102"/>
        <v>24.99</v>
      </c>
      <c r="AZ31" s="28">
        <f t="shared" si="102"/>
        <v>4.0599999999999996</v>
      </c>
      <c r="BA31" s="28">
        <f t="shared" si="102"/>
        <v>0</v>
      </c>
      <c r="BB31" s="28">
        <f t="shared" si="102"/>
        <v>15</v>
      </c>
      <c r="BC31" s="28">
        <f t="shared" si="102"/>
        <v>0</v>
      </c>
      <c r="BD31" s="28">
        <f t="shared" si="102"/>
        <v>12.5</v>
      </c>
      <c r="BE31" s="28">
        <f t="shared" si="102"/>
        <v>12.02</v>
      </c>
      <c r="BF31" s="28">
        <f t="shared" si="102"/>
        <v>733.11</v>
      </c>
      <c r="BG31" s="28">
        <f t="shared" si="102"/>
        <v>84.99</v>
      </c>
      <c r="BH31" s="28">
        <f t="shared" si="102"/>
        <v>15.419999999999998</v>
      </c>
      <c r="BI31" s="28">
        <f t="shared" si="102"/>
        <v>0</v>
      </c>
      <c r="BJ31" s="28">
        <f t="shared" si="102"/>
        <v>49.09</v>
      </c>
      <c r="BK31" s="28">
        <f t="shared" si="102"/>
        <v>0</v>
      </c>
      <c r="BL31" s="28">
        <f t="shared" si="102"/>
        <v>40.909999999999997</v>
      </c>
      <c r="BM31" s="28">
        <f t="shared" si="102"/>
        <v>32.019999999999996</v>
      </c>
      <c r="BN31" s="28">
        <f t="shared" si="102"/>
        <v>896</v>
      </c>
      <c r="BO31" s="28">
        <f t="shared" ref="BO31:CT31" si="103">+BO29+BO30</f>
        <v>150</v>
      </c>
      <c r="BP31" s="28">
        <f t="shared" si="103"/>
        <v>20</v>
      </c>
      <c r="BQ31" s="28">
        <f t="shared" si="103"/>
        <v>0</v>
      </c>
      <c r="BR31" s="28">
        <f t="shared" si="103"/>
        <v>60</v>
      </c>
      <c r="BS31" s="28">
        <f t="shared" si="103"/>
        <v>0</v>
      </c>
      <c r="BT31" s="28">
        <f t="shared" si="103"/>
        <v>60</v>
      </c>
      <c r="BU31" s="28">
        <f t="shared" si="103"/>
        <v>50</v>
      </c>
      <c r="BV31" s="28">
        <f t="shared" si="103"/>
        <v>162.88999999999999</v>
      </c>
      <c r="BW31" s="28">
        <f t="shared" si="103"/>
        <v>65.010000000000005</v>
      </c>
      <c r="BX31" s="28">
        <f t="shared" si="103"/>
        <v>4.58</v>
      </c>
      <c r="BY31" s="28">
        <f t="shared" si="103"/>
        <v>0</v>
      </c>
      <c r="BZ31" s="28">
        <f t="shared" si="103"/>
        <v>10.91</v>
      </c>
      <c r="CA31" s="28">
        <f t="shared" si="103"/>
        <v>0</v>
      </c>
      <c r="CB31" s="28">
        <f t="shared" si="103"/>
        <v>19.09</v>
      </c>
      <c r="CC31" s="75">
        <f t="shared" si="103"/>
        <v>17.98</v>
      </c>
      <c r="CD31" s="28">
        <f t="shared" si="103"/>
        <v>128.80000000000001</v>
      </c>
      <c r="CE31" s="28">
        <f t="shared" si="103"/>
        <v>48.76</v>
      </c>
      <c r="CF31" s="28">
        <f t="shared" si="103"/>
        <v>4.58</v>
      </c>
      <c r="CG31" s="28">
        <f t="shared" si="103"/>
        <v>0</v>
      </c>
      <c r="CH31" s="28">
        <f t="shared" si="103"/>
        <v>10.91</v>
      </c>
      <c r="CI31" s="28">
        <f t="shared" si="103"/>
        <v>0</v>
      </c>
      <c r="CJ31" s="28">
        <f t="shared" si="103"/>
        <v>19.09</v>
      </c>
      <c r="CK31" s="28">
        <f t="shared" si="103"/>
        <v>17.98</v>
      </c>
      <c r="CL31" s="28">
        <f t="shared" si="103"/>
        <v>34.090000000000003</v>
      </c>
      <c r="CM31" s="28">
        <f t="shared" si="103"/>
        <v>896</v>
      </c>
      <c r="CN31" s="28">
        <f t="shared" si="103"/>
        <v>133.75</v>
      </c>
      <c r="CO31" s="28">
        <f t="shared" si="103"/>
        <v>20</v>
      </c>
      <c r="CP31" s="28">
        <f t="shared" si="103"/>
        <v>0</v>
      </c>
      <c r="CQ31" s="28">
        <f t="shared" si="103"/>
        <v>60</v>
      </c>
      <c r="CR31" s="28">
        <f t="shared" si="103"/>
        <v>0</v>
      </c>
      <c r="CS31" s="28">
        <f t="shared" si="103"/>
        <v>60</v>
      </c>
      <c r="CT31" s="28">
        <f t="shared" si="103"/>
        <v>50</v>
      </c>
    </row>
    <row r="32" spans="1:98" ht="20.100000000000001" customHeight="1">
      <c r="A32" s="19">
        <v>19</v>
      </c>
      <c r="B32" s="20" t="s">
        <v>31</v>
      </c>
      <c r="C32" s="21">
        <v>700</v>
      </c>
      <c r="D32" s="21">
        <v>300</v>
      </c>
      <c r="E32" s="10">
        <f t="shared" si="99"/>
        <v>1000</v>
      </c>
      <c r="F32" s="22">
        <v>0</v>
      </c>
      <c r="G32" s="22">
        <v>0</v>
      </c>
      <c r="H32" s="10">
        <f t="shared" si="12"/>
        <v>0</v>
      </c>
      <c r="I32" s="22">
        <v>30</v>
      </c>
      <c r="J32" s="22">
        <v>0</v>
      </c>
      <c r="K32" s="10">
        <f t="shared" si="13"/>
        <v>30</v>
      </c>
      <c r="L32" s="22">
        <v>0</v>
      </c>
      <c r="M32" s="22">
        <v>0</v>
      </c>
      <c r="N32" s="10">
        <f t="shared" si="14"/>
        <v>0</v>
      </c>
      <c r="O32" s="10">
        <f t="shared" ref="O32:P34" si="104">C32+F32+I32+L32</f>
        <v>730</v>
      </c>
      <c r="P32" s="23">
        <f t="shared" si="104"/>
        <v>300</v>
      </c>
      <c r="Q32" s="10">
        <f t="shared" si="1"/>
        <v>1030</v>
      </c>
      <c r="R32" s="65">
        <f t="shared" si="15"/>
        <v>222.74</v>
      </c>
      <c r="S32" s="65">
        <f t="shared" si="16"/>
        <v>45</v>
      </c>
      <c r="T32" s="65">
        <f t="shared" si="17"/>
        <v>0</v>
      </c>
      <c r="U32" s="65">
        <f t="shared" si="18"/>
        <v>0</v>
      </c>
      <c r="V32" s="65">
        <f t="shared" si="19"/>
        <v>9.5500000000000007</v>
      </c>
      <c r="W32" s="65">
        <f t="shared" si="20"/>
        <v>0</v>
      </c>
      <c r="X32" s="70">
        <f t="shared" si="21"/>
        <v>0</v>
      </c>
      <c r="Y32" s="70">
        <f t="shared" si="22"/>
        <v>0</v>
      </c>
      <c r="Z32" s="83">
        <v>700</v>
      </c>
      <c r="AA32" s="83">
        <v>300</v>
      </c>
      <c r="AB32" s="83">
        <v>0</v>
      </c>
      <c r="AC32" s="83">
        <v>0</v>
      </c>
      <c r="AD32" s="86">
        <v>15</v>
      </c>
      <c r="AE32" s="83">
        <v>0</v>
      </c>
      <c r="AF32" s="83">
        <v>0</v>
      </c>
      <c r="AG32" s="83">
        <v>0</v>
      </c>
      <c r="AH32" s="70">
        <f t="shared" si="23"/>
        <v>175</v>
      </c>
      <c r="AI32" s="70">
        <f t="shared" si="24"/>
        <v>75</v>
      </c>
      <c r="AJ32" s="70">
        <f t="shared" si="94"/>
        <v>0</v>
      </c>
      <c r="AK32" s="70">
        <f t="shared" si="25"/>
        <v>0</v>
      </c>
      <c r="AL32" s="70">
        <f t="shared" si="3"/>
        <v>-1.03</v>
      </c>
      <c r="AM32" s="70">
        <f t="shared" si="26"/>
        <v>0</v>
      </c>
      <c r="AN32" s="70">
        <f t="shared" ref="AN32:AN57" si="105">ROUND(AF32*25%,2)</f>
        <v>0</v>
      </c>
      <c r="AO32" s="70">
        <f t="shared" ref="AO32:AO57" si="106">ROUND(AG32*25%,2)</f>
        <v>0</v>
      </c>
      <c r="AP32" s="70">
        <f t="shared" si="29"/>
        <v>397.74</v>
      </c>
      <c r="AQ32" s="70">
        <f t="shared" si="30"/>
        <v>120</v>
      </c>
      <c r="AR32" s="70">
        <f t="shared" si="31"/>
        <v>0</v>
      </c>
      <c r="AS32" s="70">
        <f t="shared" si="32"/>
        <v>0</v>
      </c>
      <c r="AT32" s="70">
        <f t="shared" si="33"/>
        <v>8.5200000000000014</v>
      </c>
      <c r="AU32" s="70">
        <f t="shared" si="34"/>
        <v>0</v>
      </c>
      <c r="AV32" s="70">
        <f t="shared" si="35"/>
        <v>0</v>
      </c>
      <c r="AW32" s="70">
        <f t="shared" si="36"/>
        <v>0</v>
      </c>
      <c r="AX32" s="70">
        <f t="shared" si="37"/>
        <v>175</v>
      </c>
      <c r="AY32" s="70">
        <f t="shared" si="38"/>
        <v>75</v>
      </c>
      <c r="AZ32" s="70">
        <f t="shared" si="77"/>
        <v>0</v>
      </c>
      <c r="BA32" s="70">
        <f t="shared" si="39"/>
        <v>0</v>
      </c>
      <c r="BB32" s="70">
        <f t="shared" si="40"/>
        <v>3.75</v>
      </c>
      <c r="BC32" s="70">
        <f t="shared" si="41"/>
        <v>0</v>
      </c>
      <c r="BD32" s="70">
        <f t="shared" si="42"/>
        <v>0</v>
      </c>
      <c r="BE32" s="70">
        <f t="shared" si="100"/>
        <v>0</v>
      </c>
      <c r="BF32" s="70">
        <f t="shared" si="44"/>
        <v>572.74</v>
      </c>
      <c r="BG32" s="70">
        <f t="shared" si="45"/>
        <v>195</v>
      </c>
      <c r="BH32" s="70">
        <f t="shared" si="46"/>
        <v>0</v>
      </c>
      <c r="BI32" s="70">
        <f t="shared" si="47"/>
        <v>0</v>
      </c>
      <c r="BJ32" s="70">
        <f t="shared" si="48"/>
        <v>12.270000000000001</v>
      </c>
      <c r="BK32" s="70">
        <f t="shared" si="49"/>
        <v>0</v>
      </c>
      <c r="BL32" s="70">
        <f t="shared" si="50"/>
        <v>0</v>
      </c>
      <c r="BM32" s="70">
        <f t="shared" si="51"/>
        <v>0</v>
      </c>
      <c r="BN32" s="70">
        <v>700</v>
      </c>
      <c r="BO32" s="70">
        <v>300</v>
      </c>
      <c r="BP32" s="70">
        <v>10.3</v>
      </c>
      <c r="BQ32" s="70">
        <v>0</v>
      </c>
      <c r="BR32" s="70">
        <v>15</v>
      </c>
      <c r="BS32" s="70">
        <v>0</v>
      </c>
      <c r="BT32" s="70">
        <v>50</v>
      </c>
      <c r="BU32" s="70">
        <v>0</v>
      </c>
      <c r="BV32" s="70">
        <f t="shared" si="52"/>
        <v>127.26</v>
      </c>
      <c r="BW32" s="70">
        <f t="shared" si="53"/>
        <v>105</v>
      </c>
      <c r="BX32" s="70">
        <f t="shared" si="54"/>
        <v>10.3</v>
      </c>
      <c r="BY32" s="70">
        <f t="shared" si="55"/>
        <v>0</v>
      </c>
      <c r="BZ32" s="70">
        <f t="shared" si="56"/>
        <v>2.73</v>
      </c>
      <c r="CA32" s="70">
        <f t="shared" si="57"/>
        <v>0</v>
      </c>
      <c r="CB32" s="70">
        <f t="shared" si="58"/>
        <v>50</v>
      </c>
      <c r="CC32" s="156">
        <f t="shared" si="59"/>
        <v>0</v>
      </c>
      <c r="CD32" s="121">
        <f>BV32</f>
        <v>127.26</v>
      </c>
      <c r="CE32" s="70">
        <f t="shared" si="101"/>
        <v>78.75</v>
      </c>
      <c r="CF32" s="70">
        <f t="shared" si="61"/>
        <v>10.3</v>
      </c>
      <c r="CG32" s="70">
        <f t="shared" si="62"/>
        <v>0</v>
      </c>
      <c r="CH32" s="70">
        <f t="shared" si="63"/>
        <v>2.73</v>
      </c>
      <c r="CI32" s="70">
        <f t="shared" si="64"/>
        <v>0</v>
      </c>
      <c r="CJ32" s="70">
        <f t="shared" si="65"/>
        <v>50</v>
      </c>
      <c r="CK32" s="70">
        <f t="shared" si="66"/>
        <v>0</v>
      </c>
      <c r="CL32" s="70">
        <v>0</v>
      </c>
      <c r="CM32" s="70">
        <f t="shared" si="67"/>
        <v>700</v>
      </c>
      <c r="CN32" s="70">
        <f t="shared" si="68"/>
        <v>273.75</v>
      </c>
      <c r="CO32" s="70">
        <f t="shared" si="69"/>
        <v>10.3</v>
      </c>
      <c r="CP32" s="70">
        <f t="shared" si="70"/>
        <v>0</v>
      </c>
      <c r="CQ32" s="70">
        <f t="shared" si="71"/>
        <v>15.000000000000002</v>
      </c>
      <c r="CR32" s="70">
        <f t="shared" si="72"/>
        <v>0</v>
      </c>
      <c r="CS32" s="70">
        <f t="shared" si="73"/>
        <v>50</v>
      </c>
      <c r="CT32" s="70">
        <f t="shared" si="74"/>
        <v>0</v>
      </c>
    </row>
    <row r="33" spans="1:98" ht="20.100000000000001" customHeight="1">
      <c r="A33" s="19">
        <v>20</v>
      </c>
      <c r="B33" s="35" t="s">
        <v>32</v>
      </c>
      <c r="C33" s="21">
        <v>240</v>
      </c>
      <c r="D33" s="21">
        <v>0</v>
      </c>
      <c r="E33" s="10">
        <f t="shared" si="99"/>
        <v>240</v>
      </c>
      <c r="F33" s="22">
        <v>20</v>
      </c>
      <c r="G33" s="22">
        <v>0</v>
      </c>
      <c r="H33" s="10">
        <f t="shared" si="12"/>
        <v>20</v>
      </c>
      <c r="I33" s="22">
        <v>20</v>
      </c>
      <c r="J33" s="22">
        <v>0</v>
      </c>
      <c r="K33" s="10">
        <f t="shared" si="13"/>
        <v>20</v>
      </c>
      <c r="L33" s="22">
        <v>0</v>
      </c>
      <c r="M33" s="22">
        <v>0</v>
      </c>
      <c r="N33" s="10">
        <f t="shared" si="14"/>
        <v>0</v>
      </c>
      <c r="O33" s="10">
        <f t="shared" si="104"/>
        <v>280</v>
      </c>
      <c r="P33" s="23">
        <f t="shared" si="104"/>
        <v>0</v>
      </c>
      <c r="Q33" s="10">
        <f t="shared" si="1"/>
        <v>280</v>
      </c>
      <c r="R33" s="65">
        <f t="shared" si="15"/>
        <v>76.37</v>
      </c>
      <c r="S33" s="65">
        <f t="shared" si="16"/>
        <v>0</v>
      </c>
      <c r="T33" s="65">
        <f t="shared" si="17"/>
        <v>6.36</v>
      </c>
      <c r="U33" s="65">
        <f t="shared" si="18"/>
        <v>0</v>
      </c>
      <c r="V33" s="65">
        <f t="shared" si="19"/>
        <v>6.36</v>
      </c>
      <c r="W33" s="65">
        <f t="shared" si="20"/>
        <v>0</v>
      </c>
      <c r="X33" s="70">
        <f t="shared" si="21"/>
        <v>0</v>
      </c>
      <c r="Y33" s="70">
        <f t="shared" si="22"/>
        <v>0</v>
      </c>
      <c r="Z33" s="83">
        <v>240</v>
      </c>
      <c r="AA33" s="83">
        <v>0</v>
      </c>
      <c r="AB33" s="83">
        <v>20</v>
      </c>
      <c r="AC33" s="83">
        <v>0</v>
      </c>
      <c r="AD33" s="83">
        <v>20</v>
      </c>
      <c r="AE33" s="83">
        <v>0</v>
      </c>
      <c r="AF33" s="83">
        <v>0</v>
      </c>
      <c r="AG33" s="83">
        <v>0</v>
      </c>
      <c r="AH33" s="70">
        <f t="shared" si="23"/>
        <v>60</v>
      </c>
      <c r="AI33" s="70">
        <f t="shared" si="24"/>
        <v>0</v>
      </c>
      <c r="AJ33" s="70">
        <f t="shared" si="94"/>
        <v>5</v>
      </c>
      <c r="AK33" s="70">
        <f t="shared" si="25"/>
        <v>0</v>
      </c>
      <c r="AL33" s="70">
        <f t="shared" si="3"/>
        <v>5</v>
      </c>
      <c r="AM33" s="70">
        <f t="shared" si="26"/>
        <v>0</v>
      </c>
      <c r="AN33" s="70">
        <f t="shared" si="105"/>
        <v>0</v>
      </c>
      <c r="AO33" s="70">
        <f t="shared" si="106"/>
        <v>0</v>
      </c>
      <c r="AP33" s="70">
        <f t="shared" si="29"/>
        <v>136.37</v>
      </c>
      <c r="AQ33" s="70">
        <f t="shared" si="30"/>
        <v>0</v>
      </c>
      <c r="AR33" s="70">
        <f t="shared" si="31"/>
        <v>11.36</v>
      </c>
      <c r="AS33" s="70">
        <f t="shared" si="32"/>
        <v>0</v>
      </c>
      <c r="AT33" s="70">
        <f t="shared" si="33"/>
        <v>11.36</v>
      </c>
      <c r="AU33" s="70">
        <f t="shared" si="34"/>
        <v>0</v>
      </c>
      <c r="AV33" s="70">
        <f t="shared" si="35"/>
        <v>0</v>
      </c>
      <c r="AW33" s="70">
        <f t="shared" si="36"/>
        <v>0</v>
      </c>
      <c r="AX33" s="70">
        <f t="shared" si="37"/>
        <v>60</v>
      </c>
      <c r="AY33" s="70">
        <f t="shared" si="38"/>
        <v>0</v>
      </c>
      <c r="AZ33" s="70">
        <f t="shared" si="77"/>
        <v>4.05</v>
      </c>
      <c r="BA33" s="70">
        <f t="shared" si="39"/>
        <v>0</v>
      </c>
      <c r="BB33" s="70">
        <f t="shared" si="40"/>
        <v>5</v>
      </c>
      <c r="BC33" s="70">
        <f t="shared" si="41"/>
        <v>0</v>
      </c>
      <c r="BD33" s="70">
        <f t="shared" si="42"/>
        <v>0</v>
      </c>
      <c r="BE33" s="70">
        <f t="shared" si="100"/>
        <v>0</v>
      </c>
      <c r="BF33" s="70">
        <f t="shared" si="44"/>
        <v>196.37</v>
      </c>
      <c r="BG33" s="70">
        <f t="shared" si="45"/>
        <v>0</v>
      </c>
      <c r="BH33" s="70">
        <f t="shared" si="46"/>
        <v>15.41</v>
      </c>
      <c r="BI33" s="70">
        <f t="shared" si="47"/>
        <v>0</v>
      </c>
      <c r="BJ33" s="70">
        <f t="shared" si="48"/>
        <v>16.36</v>
      </c>
      <c r="BK33" s="70">
        <f t="shared" si="49"/>
        <v>0</v>
      </c>
      <c r="BL33" s="70">
        <f t="shared" si="50"/>
        <v>0</v>
      </c>
      <c r="BM33" s="70">
        <f t="shared" si="51"/>
        <v>0</v>
      </c>
      <c r="BN33" s="70">
        <v>240</v>
      </c>
      <c r="BO33" s="70">
        <v>0</v>
      </c>
      <c r="BP33" s="70">
        <v>20</v>
      </c>
      <c r="BQ33" s="70">
        <v>0</v>
      </c>
      <c r="BR33" s="70">
        <v>20</v>
      </c>
      <c r="BS33" s="70">
        <v>0</v>
      </c>
      <c r="BT33" s="70">
        <v>0</v>
      </c>
      <c r="BU33" s="70">
        <v>0</v>
      </c>
      <c r="BV33" s="70">
        <f t="shared" si="52"/>
        <v>43.63</v>
      </c>
      <c r="BW33" s="70">
        <f t="shared" si="53"/>
        <v>0</v>
      </c>
      <c r="BX33" s="70">
        <f t="shared" si="54"/>
        <v>4.59</v>
      </c>
      <c r="BY33" s="70">
        <f t="shared" si="55"/>
        <v>0</v>
      </c>
      <c r="BZ33" s="70">
        <f t="shared" si="56"/>
        <v>3.64</v>
      </c>
      <c r="CA33" s="70">
        <f t="shared" si="57"/>
        <v>0</v>
      </c>
      <c r="CB33" s="70">
        <f t="shared" si="58"/>
        <v>0</v>
      </c>
      <c r="CC33" s="156">
        <f t="shared" si="59"/>
        <v>0</v>
      </c>
      <c r="CD33" s="70">
        <f>ROUND(BV33*75%,2)</f>
        <v>32.72</v>
      </c>
      <c r="CE33" s="70">
        <f t="shared" si="101"/>
        <v>0</v>
      </c>
      <c r="CF33" s="70">
        <f t="shared" si="61"/>
        <v>4.59</v>
      </c>
      <c r="CG33" s="70">
        <f t="shared" si="62"/>
        <v>0</v>
      </c>
      <c r="CH33" s="70">
        <f t="shared" si="63"/>
        <v>3.64</v>
      </c>
      <c r="CI33" s="70">
        <f t="shared" si="64"/>
        <v>0</v>
      </c>
      <c r="CJ33" s="70">
        <f t="shared" si="65"/>
        <v>0</v>
      </c>
      <c r="CK33" s="70">
        <f t="shared" si="66"/>
        <v>0</v>
      </c>
      <c r="CL33" s="70">
        <v>10.91</v>
      </c>
      <c r="CM33" s="70">
        <f t="shared" si="67"/>
        <v>240</v>
      </c>
      <c r="CN33" s="70">
        <f t="shared" si="68"/>
        <v>0</v>
      </c>
      <c r="CO33" s="70">
        <f t="shared" si="69"/>
        <v>20</v>
      </c>
      <c r="CP33" s="70">
        <f t="shared" si="70"/>
        <v>0</v>
      </c>
      <c r="CQ33" s="70">
        <f t="shared" si="71"/>
        <v>20</v>
      </c>
      <c r="CR33" s="70">
        <f t="shared" si="72"/>
        <v>0</v>
      </c>
      <c r="CS33" s="70">
        <f t="shared" si="73"/>
        <v>0</v>
      </c>
      <c r="CT33" s="70">
        <f t="shared" si="74"/>
        <v>0</v>
      </c>
    </row>
    <row r="34" spans="1:98" ht="20.100000000000001" customHeight="1">
      <c r="A34" s="19">
        <v>21</v>
      </c>
      <c r="B34" s="35" t="s">
        <v>241</v>
      </c>
      <c r="C34" s="21">
        <v>297</v>
      </c>
      <c r="D34" s="21">
        <v>0</v>
      </c>
      <c r="E34" s="10">
        <f t="shared" si="99"/>
        <v>297</v>
      </c>
      <c r="F34" s="22">
        <v>20</v>
      </c>
      <c r="G34" s="22">
        <v>0</v>
      </c>
      <c r="H34" s="10">
        <f t="shared" si="12"/>
        <v>20</v>
      </c>
      <c r="I34" s="22">
        <v>20</v>
      </c>
      <c r="J34" s="22">
        <v>0</v>
      </c>
      <c r="K34" s="10">
        <f t="shared" si="13"/>
        <v>20</v>
      </c>
      <c r="L34" s="22">
        <v>0</v>
      </c>
      <c r="M34" s="22">
        <v>0</v>
      </c>
      <c r="N34" s="10">
        <f t="shared" si="14"/>
        <v>0</v>
      </c>
      <c r="O34" s="10">
        <f t="shared" si="104"/>
        <v>337</v>
      </c>
      <c r="P34" s="23">
        <f t="shared" si="104"/>
        <v>0</v>
      </c>
      <c r="Q34" s="10">
        <f t="shared" si="1"/>
        <v>337</v>
      </c>
      <c r="R34" s="65">
        <f t="shared" si="15"/>
        <v>94.51</v>
      </c>
      <c r="S34" s="65">
        <f t="shared" si="16"/>
        <v>0</v>
      </c>
      <c r="T34" s="65">
        <f t="shared" si="17"/>
        <v>6.36</v>
      </c>
      <c r="U34" s="65">
        <f t="shared" si="18"/>
        <v>0</v>
      </c>
      <c r="V34" s="65">
        <f t="shared" si="19"/>
        <v>6.36</v>
      </c>
      <c r="W34" s="65">
        <f t="shared" si="20"/>
        <v>0</v>
      </c>
      <c r="X34" s="70">
        <f t="shared" si="21"/>
        <v>0</v>
      </c>
      <c r="Y34" s="70">
        <f t="shared" si="22"/>
        <v>0</v>
      </c>
      <c r="Z34" s="83">
        <v>297</v>
      </c>
      <c r="AA34" s="83">
        <v>0</v>
      </c>
      <c r="AB34" s="83">
        <v>20</v>
      </c>
      <c r="AC34" s="83">
        <v>0</v>
      </c>
      <c r="AD34" s="83">
        <v>20</v>
      </c>
      <c r="AE34" s="83">
        <v>0</v>
      </c>
      <c r="AF34" s="83">
        <v>0</v>
      </c>
      <c r="AG34" s="83">
        <v>0</v>
      </c>
      <c r="AH34" s="70">
        <f t="shared" si="23"/>
        <v>74.25</v>
      </c>
      <c r="AI34" s="70">
        <f t="shared" si="24"/>
        <v>0</v>
      </c>
      <c r="AJ34" s="70">
        <f t="shared" si="94"/>
        <v>5</v>
      </c>
      <c r="AK34" s="70">
        <f t="shared" si="25"/>
        <v>0</v>
      </c>
      <c r="AL34" s="70">
        <f t="shared" si="3"/>
        <v>5</v>
      </c>
      <c r="AM34" s="70">
        <f t="shared" si="26"/>
        <v>0</v>
      </c>
      <c r="AN34" s="70">
        <f t="shared" si="105"/>
        <v>0</v>
      </c>
      <c r="AO34" s="70">
        <f t="shared" si="106"/>
        <v>0</v>
      </c>
      <c r="AP34" s="70">
        <f t="shared" si="29"/>
        <v>168.76</v>
      </c>
      <c r="AQ34" s="70">
        <f t="shared" si="30"/>
        <v>0</v>
      </c>
      <c r="AR34" s="70">
        <f t="shared" si="31"/>
        <v>11.36</v>
      </c>
      <c r="AS34" s="70">
        <f t="shared" si="32"/>
        <v>0</v>
      </c>
      <c r="AT34" s="70">
        <f t="shared" si="33"/>
        <v>11.36</v>
      </c>
      <c r="AU34" s="70">
        <f t="shared" si="34"/>
        <v>0</v>
      </c>
      <c r="AV34" s="70">
        <f t="shared" si="35"/>
        <v>0</v>
      </c>
      <c r="AW34" s="70">
        <f t="shared" si="36"/>
        <v>0</v>
      </c>
      <c r="AX34" s="70">
        <f t="shared" si="37"/>
        <v>74.25</v>
      </c>
      <c r="AY34" s="70">
        <f t="shared" si="38"/>
        <v>0</v>
      </c>
      <c r="AZ34" s="70">
        <f t="shared" si="77"/>
        <v>4.05</v>
      </c>
      <c r="BA34" s="70">
        <f t="shared" si="39"/>
        <v>0</v>
      </c>
      <c r="BB34" s="70">
        <f t="shared" si="40"/>
        <v>5</v>
      </c>
      <c r="BC34" s="70">
        <f t="shared" si="41"/>
        <v>0</v>
      </c>
      <c r="BD34" s="70">
        <f t="shared" si="42"/>
        <v>0</v>
      </c>
      <c r="BE34" s="70">
        <f t="shared" si="100"/>
        <v>0</v>
      </c>
      <c r="BF34" s="70">
        <f t="shared" si="44"/>
        <v>243.01</v>
      </c>
      <c r="BG34" s="70">
        <f t="shared" si="45"/>
        <v>0</v>
      </c>
      <c r="BH34" s="70">
        <f t="shared" si="46"/>
        <v>15.41</v>
      </c>
      <c r="BI34" s="70">
        <f t="shared" si="47"/>
        <v>0</v>
      </c>
      <c r="BJ34" s="70">
        <f t="shared" si="48"/>
        <v>16.36</v>
      </c>
      <c r="BK34" s="70">
        <f t="shared" si="49"/>
        <v>0</v>
      </c>
      <c r="BL34" s="70">
        <f t="shared" si="50"/>
        <v>0</v>
      </c>
      <c r="BM34" s="70">
        <f t="shared" si="51"/>
        <v>0</v>
      </c>
      <c r="BN34" s="70">
        <v>297</v>
      </c>
      <c r="BO34" s="70">
        <v>0</v>
      </c>
      <c r="BP34" s="70">
        <v>20</v>
      </c>
      <c r="BQ34" s="70">
        <v>0</v>
      </c>
      <c r="BR34" s="70">
        <v>20</v>
      </c>
      <c r="BS34" s="70">
        <v>0</v>
      </c>
      <c r="BT34" s="70">
        <v>0</v>
      </c>
      <c r="BU34" s="70">
        <v>0</v>
      </c>
      <c r="BV34" s="70">
        <f t="shared" si="52"/>
        <v>53.99</v>
      </c>
      <c r="BW34" s="70">
        <f t="shared" si="53"/>
        <v>0</v>
      </c>
      <c r="BX34" s="70">
        <f t="shared" si="54"/>
        <v>4.59</v>
      </c>
      <c r="BY34" s="70">
        <f t="shared" si="55"/>
        <v>0</v>
      </c>
      <c r="BZ34" s="70">
        <f t="shared" si="56"/>
        <v>3.64</v>
      </c>
      <c r="CA34" s="70">
        <f t="shared" si="57"/>
        <v>0</v>
      </c>
      <c r="CB34" s="70">
        <f t="shared" si="58"/>
        <v>0</v>
      </c>
      <c r="CC34" s="156">
        <f t="shared" si="59"/>
        <v>0</v>
      </c>
      <c r="CD34" s="70">
        <f t="shared" ref="CD34" si="107">ROUND(BV34*75%,2)</f>
        <v>40.49</v>
      </c>
      <c r="CE34" s="70">
        <f t="shared" si="101"/>
        <v>0</v>
      </c>
      <c r="CF34" s="70">
        <f t="shared" si="61"/>
        <v>4.59</v>
      </c>
      <c r="CG34" s="70">
        <f t="shared" si="62"/>
        <v>0</v>
      </c>
      <c r="CH34" s="70">
        <f t="shared" si="63"/>
        <v>3.64</v>
      </c>
      <c r="CI34" s="70">
        <f t="shared" si="64"/>
        <v>0</v>
      </c>
      <c r="CJ34" s="70">
        <f t="shared" si="65"/>
        <v>0</v>
      </c>
      <c r="CK34" s="70">
        <f t="shared" si="66"/>
        <v>0</v>
      </c>
      <c r="CL34" s="70">
        <v>13.5</v>
      </c>
      <c r="CM34" s="70">
        <f t="shared" si="67"/>
        <v>297</v>
      </c>
      <c r="CN34" s="70">
        <f t="shared" si="68"/>
        <v>0</v>
      </c>
      <c r="CO34" s="70">
        <f t="shared" si="69"/>
        <v>20</v>
      </c>
      <c r="CP34" s="70">
        <f t="shared" si="70"/>
        <v>0</v>
      </c>
      <c r="CQ34" s="70">
        <f t="shared" si="71"/>
        <v>20</v>
      </c>
      <c r="CR34" s="70">
        <f t="shared" si="72"/>
        <v>0</v>
      </c>
      <c r="CS34" s="70">
        <f t="shared" si="73"/>
        <v>0</v>
      </c>
      <c r="CT34" s="70">
        <f t="shared" si="74"/>
        <v>0</v>
      </c>
    </row>
    <row r="35" spans="1:98" s="29" customFormat="1" ht="20.100000000000001" customHeight="1">
      <c r="A35" s="26"/>
      <c r="B35" s="27" t="s">
        <v>31</v>
      </c>
      <c r="C35" s="28">
        <f t="shared" ref="C35:BN35" si="108">+C32+C33+C34</f>
        <v>1237</v>
      </c>
      <c r="D35" s="28">
        <f t="shared" si="108"/>
        <v>300</v>
      </c>
      <c r="E35" s="28">
        <f t="shared" si="108"/>
        <v>1537</v>
      </c>
      <c r="F35" s="28">
        <f t="shared" si="108"/>
        <v>40</v>
      </c>
      <c r="G35" s="28">
        <f t="shared" si="108"/>
        <v>0</v>
      </c>
      <c r="H35" s="28">
        <f t="shared" si="108"/>
        <v>40</v>
      </c>
      <c r="I35" s="28">
        <f t="shared" si="108"/>
        <v>70</v>
      </c>
      <c r="J35" s="28">
        <f t="shared" si="108"/>
        <v>0</v>
      </c>
      <c r="K35" s="28">
        <f t="shared" si="108"/>
        <v>70</v>
      </c>
      <c r="L35" s="28">
        <f t="shared" si="108"/>
        <v>0</v>
      </c>
      <c r="M35" s="28">
        <f t="shared" si="108"/>
        <v>0</v>
      </c>
      <c r="N35" s="28">
        <f t="shared" si="108"/>
        <v>0</v>
      </c>
      <c r="O35" s="28">
        <f t="shared" si="108"/>
        <v>1347</v>
      </c>
      <c r="P35" s="28">
        <f t="shared" si="108"/>
        <v>300</v>
      </c>
      <c r="Q35" s="28">
        <f t="shared" si="108"/>
        <v>1647</v>
      </c>
      <c r="R35" s="28">
        <f t="shared" si="108"/>
        <v>393.62</v>
      </c>
      <c r="S35" s="28">
        <f t="shared" si="108"/>
        <v>45</v>
      </c>
      <c r="T35" s="28">
        <f t="shared" si="108"/>
        <v>12.72</v>
      </c>
      <c r="U35" s="28">
        <f t="shared" si="108"/>
        <v>0</v>
      </c>
      <c r="V35" s="28">
        <f t="shared" si="108"/>
        <v>22.27</v>
      </c>
      <c r="W35" s="75">
        <f t="shared" si="108"/>
        <v>0</v>
      </c>
      <c r="X35" s="28">
        <f t="shared" si="108"/>
        <v>0</v>
      </c>
      <c r="Y35" s="28">
        <f t="shared" si="108"/>
        <v>0</v>
      </c>
      <c r="Z35" s="28">
        <f t="shared" si="108"/>
        <v>1237</v>
      </c>
      <c r="AA35" s="28">
        <f t="shared" si="108"/>
        <v>300</v>
      </c>
      <c r="AB35" s="28">
        <f t="shared" si="108"/>
        <v>40</v>
      </c>
      <c r="AC35" s="28">
        <f t="shared" si="108"/>
        <v>0</v>
      </c>
      <c r="AD35" s="28">
        <f t="shared" si="108"/>
        <v>55</v>
      </c>
      <c r="AE35" s="28">
        <f t="shared" si="108"/>
        <v>0</v>
      </c>
      <c r="AF35" s="28">
        <f t="shared" si="108"/>
        <v>0</v>
      </c>
      <c r="AG35" s="28">
        <f t="shared" si="108"/>
        <v>0</v>
      </c>
      <c r="AH35" s="28">
        <f t="shared" si="108"/>
        <v>309.25</v>
      </c>
      <c r="AI35" s="28">
        <f t="shared" si="108"/>
        <v>75</v>
      </c>
      <c r="AJ35" s="28">
        <f t="shared" si="108"/>
        <v>10</v>
      </c>
      <c r="AK35" s="28">
        <f t="shared" si="108"/>
        <v>0</v>
      </c>
      <c r="AL35" s="28">
        <f t="shared" si="108"/>
        <v>8.9699999999999989</v>
      </c>
      <c r="AM35" s="28">
        <f t="shared" si="108"/>
        <v>0</v>
      </c>
      <c r="AN35" s="28">
        <f t="shared" si="108"/>
        <v>0</v>
      </c>
      <c r="AO35" s="28">
        <f t="shared" si="108"/>
        <v>0</v>
      </c>
      <c r="AP35" s="28">
        <f t="shared" si="108"/>
        <v>702.87</v>
      </c>
      <c r="AQ35" s="28">
        <f t="shared" si="108"/>
        <v>120</v>
      </c>
      <c r="AR35" s="28">
        <f t="shared" si="108"/>
        <v>22.72</v>
      </c>
      <c r="AS35" s="28">
        <f t="shared" si="108"/>
        <v>0</v>
      </c>
      <c r="AT35" s="28">
        <f t="shared" si="108"/>
        <v>31.240000000000002</v>
      </c>
      <c r="AU35" s="28">
        <f t="shared" si="108"/>
        <v>0</v>
      </c>
      <c r="AV35" s="28">
        <f t="shared" si="108"/>
        <v>0</v>
      </c>
      <c r="AW35" s="28">
        <f t="shared" si="108"/>
        <v>0</v>
      </c>
      <c r="AX35" s="28">
        <f t="shared" si="108"/>
        <v>309.25</v>
      </c>
      <c r="AY35" s="28">
        <f t="shared" si="108"/>
        <v>75</v>
      </c>
      <c r="AZ35" s="28">
        <f t="shared" si="108"/>
        <v>8.1</v>
      </c>
      <c r="BA35" s="28">
        <f t="shared" si="108"/>
        <v>0</v>
      </c>
      <c r="BB35" s="28">
        <f t="shared" si="108"/>
        <v>13.75</v>
      </c>
      <c r="BC35" s="28">
        <f t="shared" si="108"/>
        <v>0</v>
      </c>
      <c r="BD35" s="28">
        <f t="shared" si="108"/>
        <v>0</v>
      </c>
      <c r="BE35" s="28">
        <f t="shared" si="108"/>
        <v>0</v>
      </c>
      <c r="BF35" s="28">
        <f t="shared" si="108"/>
        <v>1012.12</v>
      </c>
      <c r="BG35" s="28">
        <f t="shared" si="108"/>
        <v>195</v>
      </c>
      <c r="BH35" s="28">
        <f t="shared" si="108"/>
        <v>30.82</v>
      </c>
      <c r="BI35" s="28">
        <f t="shared" si="108"/>
        <v>0</v>
      </c>
      <c r="BJ35" s="28">
        <f t="shared" si="108"/>
        <v>44.99</v>
      </c>
      <c r="BK35" s="28">
        <f t="shared" si="108"/>
        <v>0</v>
      </c>
      <c r="BL35" s="28">
        <f t="shared" si="108"/>
        <v>0</v>
      </c>
      <c r="BM35" s="28">
        <f t="shared" si="108"/>
        <v>0</v>
      </c>
      <c r="BN35" s="28">
        <f t="shared" si="108"/>
        <v>1237</v>
      </c>
      <c r="BO35" s="28">
        <f t="shared" ref="BO35:CT35" si="109">+BO32+BO33+BO34</f>
        <v>300</v>
      </c>
      <c r="BP35" s="28">
        <f t="shared" si="109"/>
        <v>50.3</v>
      </c>
      <c r="BQ35" s="28">
        <f t="shared" si="109"/>
        <v>0</v>
      </c>
      <c r="BR35" s="28">
        <f t="shared" si="109"/>
        <v>55</v>
      </c>
      <c r="BS35" s="28">
        <f t="shared" si="109"/>
        <v>0</v>
      </c>
      <c r="BT35" s="28">
        <f t="shared" si="109"/>
        <v>50</v>
      </c>
      <c r="BU35" s="28">
        <f t="shared" si="109"/>
        <v>0</v>
      </c>
      <c r="BV35" s="28">
        <f t="shared" si="109"/>
        <v>224.88000000000002</v>
      </c>
      <c r="BW35" s="28">
        <f t="shared" si="109"/>
        <v>105</v>
      </c>
      <c r="BX35" s="28">
        <f t="shared" si="109"/>
        <v>19.48</v>
      </c>
      <c r="BY35" s="28">
        <f t="shared" si="109"/>
        <v>0</v>
      </c>
      <c r="BZ35" s="28">
        <f t="shared" si="109"/>
        <v>10.01</v>
      </c>
      <c r="CA35" s="28">
        <f t="shared" si="109"/>
        <v>0</v>
      </c>
      <c r="CB35" s="28">
        <f t="shared" si="109"/>
        <v>50</v>
      </c>
      <c r="CC35" s="75">
        <f t="shared" si="109"/>
        <v>0</v>
      </c>
      <c r="CD35" s="28">
        <f t="shared" si="109"/>
        <v>200.47000000000003</v>
      </c>
      <c r="CE35" s="28">
        <f t="shared" si="109"/>
        <v>78.75</v>
      </c>
      <c r="CF35" s="28">
        <f t="shared" si="109"/>
        <v>19.48</v>
      </c>
      <c r="CG35" s="28">
        <f t="shared" si="109"/>
        <v>0</v>
      </c>
      <c r="CH35" s="28">
        <f t="shared" si="109"/>
        <v>10.01</v>
      </c>
      <c r="CI35" s="28">
        <f t="shared" si="109"/>
        <v>0</v>
      </c>
      <c r="CJ35" s="28">
        <f t="shared" si="109"/>
        <v>50</v>
      </c>
      <c r="CK35" s="28">
        <f t="shared" si="109"/>
        <v>0</v>
      </c>
      <c r="CL35" s="28">
        <f t="shared" si="109"/>
        <v>24.41</v>
      </c>
      <c r="CM35" s="28">
        <f t="shared" si="109"/>
        <v>1237</v>
      </c>
      <c r="CN35" s="28">
        <f t="shared" si="109"/>
        <v>273.75</v>
      </c>
      <c r="CO35" s="28">
        <f t="shared" si="109"/>
        <v>50.3</v>
      </c>
      <c r="CP35" s="28">
        <f t="shared" si="109"/>
        <v>0</v>
      </c>
      <c r="CQ35" s="28">
        <f t="shared" si="109"/>
        <v>55</v>
      </c>
      <c r="CR35" s="28">
        <f t="shared" si="109"/>
        <v>0</v>
      </c>
      <c r="CS35" s="28">
        <f t="shared" si="109"/>
        <v>50</v>
      </c>
      <c r="CT35" s="28">
        <f t="shared" si="109"/>
        <v>0</v>
      </c>
    </row>
    <row r="36" spans="1:98" ht="20.100000000000001" customHeight="1">
      <c r="A36" s="19">
        <v>24</v>
      </c>
      <c r="B36" s="20" t="s">
        <v>33</v>
      </c>
      <c r="C36" s="21">
        <v>1134</v>
      </c>
      <c r="D36" s="21">
        <v>150</v>
      </c>
      <c r="E36" s="10">
        <f t="shared" ref="E36:E37" si="110">C36+D36</f>
        <v>1284</v>
      </c>
      <c r="F36" s="22">
        <v>10</v>
      </c>
      <c r="G36" s="22">
        <v>0</v>
      </c>
      <c r="H36" s="10">
        <f t="shared" si="12"/>
        <v>10</v>
      </c>
      <c r="I36" s="22">
        <v>30</v>
      </c>
      <c r="J36" s="22">
        <v>0</v>
      </c>
      <c r="K36" s="10">
        <f t="shared" si="13"/>
        <v>30</v>
      </c>
      <c r="L36" s="22">
        <v>0</v>
      </c>
      <c r="M36" s="22">
        <v>0</v>
      </c>
      <c r="N36" s="10">
        <f t="shared" si="14"/>
        <v>0</v>
      </c>
      <c r="O36" s="10">
        <f>C36+F36+I36+L36</f>
        <v>1174</v>
      </c>
      <c r="P36" s="23">
        <f>D36+G36+J36+M36</f>
        <v>150</v>
      </c>
      <c r="Q36" s="10">
        <f t="shared" si="1"/>
        <v>1324</v>
      </c>
      <c r="R36" s="65">
        <f t="shared" si="15"/>
        <v>360.84</v>
      </c>
      <c r="S36" s="65">
        <f t="shared" si="16"/>
        <v>22.5</v>
      </c>
      <c r="T36" s="65">
        <f t="shared" si="17"/>
        <v>3.18</v>
      </c>
      <c r="U36" s="65">
        <f t="shared" si="18"/>
        <v>0</v>
      </c>
      <c r="V36" s="65">
        <f t="shared" si="19"/>
        <v>9.5500000000000007</v>
      </c>
      <c r="W36" s="65">
        <f t="shared" si="20"/>
        <v>0</v>
      </c>
      <c r="X36" s="70">
        <f t="shared" si="21"/>
        <v>0</v>
      </c>
      <c r="Y36" s="70">
        <f t="shared" si="22"/>
        <v>0</v>
      </c>
      <c r="Z36" s="83">
        <v>1134</v>
      </c>
      <c r="AA36" s="83">
        <v>150</v>
      </c>
      <c r="AB36" s="83">
        <v>10</v>
      </c>
      <c r="AC36" s="83">
        <v>0</v>
      </c>
      <c r="AD36" s="83">
        <v>30</v>
      </c>
      <c r="AE36" s="83">
        <v>0</v>
      </c>
      <c r="AF36" s="83">
        <v>0</v>
      </c>
      <c r="AG36" s="83">
        <v>0</v>
      </c>
      <c r="AH36" s="70">
        <f t="shared" si="23"/>
        <v>283.5</v>
      </c>
      <c r="AI36" s="70">
        <f t="shared" si="24"/>
        <v>37.5</v>
      </c>
      <c r="AJ36" s="70">
        <f t="shared" si="94"/>
        <v>2.5</v>
      </c>
      <c r="AK36" s="70">
        <f t="shared" si="25"/>
        <v>0</v>
      </c>
      <c r="AL36" s="70">
        <f t="shared" si="3"/>
        <v>7.5</v>
      </c>
      <c r="AM36" s="70">
        <f t="shared" si="26"/>
        <v>0</v>
      </c>
      <c r="AN36" s="70">
        <f t="shared" si="105"/>
        <v>0</v>
      </c>
      <c r="AO36" s="70">
        <f t="shared" si="106"/>
        <v>0</v>
      </c>
      <c r="AP36" s="70">
        <f t="shared" si="29"/>
        <v>644.33999999999992</v>
      </c>
      <c r="AQ36" s="70">
        <f t="shared" si="30"/>
        <v>60</v>
      </c>
      <c r="AR36" s="70">
        <f t="shared" si="31"/>
        <v>5.68</v>
      </c>
      <c r="AS36" s="70">
        <f t="shared" si="32"/>
        <v>0</v>
      </c>
      <c r="AT36" s="70">
        <f t="shared" si="33"/>
        <v>17.05</v>
      </c>
      <c r="AU36" s="70">
        <f t="shared" si="34"/>
        <v>0</v>
      </c>
      <c r="AV36" s="70">
        <f t="shared" si="35"/>
        <v>0</v>
      </c>
      <c r="AW36" s="70">
        <f t="shared" si="36"/>
        <v>0</v>
      </c>
      <c r="AX36" s="70">
        <f t="shared" si="37"/>
        <v>283.5</v>
      </c>
      <c r="AY36" s="93">
        <f>ROUND(AA36*16.66%,2)</f>
        <v>24.99</v>
      </c>
      <c r="AZ36" s="87">
        <f>ROUND(AB36*20.27%,2)-2.03</f>
        <v>0</v>
      </c>
      <c r="BA36" s="70">
        <f t="shared" si="39"/>
        <v>0</v>
      </c>
      <c r="BB36" s="70">
        <f t="shared" si="40"/>
        <v>7.5</v>
      </c>
      <c r="BC36" s="70">
        <f t="shared" si="41"/>
        <v>0</v>
      </c>
      <c r="BD36" s="70">
        <f t="shared" si="42"/>
        <v>0</v>
      </c>
      <c r="BE36" s="70">
        <f t="shared" si="100"/>
        <v>0</v>
      </c>
      <c r="BF36" s="70">
        <f t="shared" si="44"/>
        <v>927.83999999999992</v>
      </c>
      <c r="BG36" s="70">
        <f t="shared" si="45"/>
        <v>84.99</v>
      </c>
      <c r="BH36" s="70">
        <f t="shared" si="46"/>
        <v>5.68</v>
      </c>
      <c r="BI36" s="70">
        <f t="shared" si="47"/>
        <v>0</v>
      </c>
      <c r="BJ36" s="70">
        <f t="shared" si="48"/>
        <v>24.55</v>
      </c>
      <c r="BK36" s="70">
        <f t="shared" si="49"/>
        <v>0</v>
      </c>
      <c r="BL36" s="70">
        <f t="shared" si="50"/>
        <v>0</v>
      </c>
      <c r="BM36" s="70">
        <f t="shared" si="51"/>
        <v>0</v>
      </c>
      <c r="BN36" s="70">
        <v>1134</v>
      </c>
      <c r="BO36" s="70">
        <v>150</v>
      </c>
      <c r="BP36" s="70">
        <v>10</v>
      </c>
      <c r="BQ36" s="70">
        <v>0</v>
      </c>
      <c r="BR36" s="70">
        <v>30</v>
      </c>
      <c r="BS36" s="70">
        <v>0</v>
      </c>
      <c r="BT36" s="70">
        <v>0</v>
      </c>
      <c r="BU36" s="70">
        <v>0</v>
      </c>
      <c r="BV36" s="70">
        <f t="shared" si="52"/>
        <v>206.16</v>
      </c>
      <c r="BW36" s="70">
        <f t="shared" si="53"/>
        <v>65.010000000000005</v>
      </c>
      <c r="BX36" s="70">
        <f t="shared" si="54"/>
        <v>4.32</v>
      </c>
      <c r="BY36" s="70">
        <f t="shared" si="55"/>
        <v>0</v>
      </c>
      <c r="BZ36" s="70">
        <f t="shared" si="56"/>
        <v>5.45</v>
      </c>
      <c r="CA36" s="70">
        <f t="shared" si="57"/>
        <v>0</v>
      </c>
      <c r="CB36" s="70">
        <f t="shared" si="58"/>
        <v>0</v>
      </c>
      <c r="CC36" s="156">
        <f t="shared" si="59"/>
        <v>0</v>
      </c>
      <c r="CD36" s="121">
        <f>BV36</f>
        <v>206.16</v>
      </c>
      <c r="CE36" s="70">
        <f t="shared" si="101"/>
        <v>48.76</v>
      </c>
      <c r="CF36" s="70">
        <f t="shared" si="61"/>
        <v>4.32</v>
      </c>
      <c r="CG36" s="70">
        <f t="shared" si="62"/>
        <v>0</v>
      </c>
      <c r="CH36" s="70">
        <f t="shared" si="63"/>
        <v>5.45</v>
      </c>
      <c r="CI36" s="70">
        <f t="shared" si="64"/>
        <v>0</v>
      </c>
      <c r="CJ36" s="70">
        <f t="shared" si="65"/>
        <v>0</v>
      </c>
      <c r="CK36" s="70">
        <f t="shared" si="66"/>
        <v>0</v>
      </c>
      <c r="CL36" s="70"/>
      <c r="CM36" s="70">
        <f t="shared" si="67"/>
        <v>1134</v>
      </c>
      <c r="CN36" s="70">
        <f t="shared" si="68"/>
        <v>133.75</v>
      </c>
      <c r="CO36" s="70">
        <f t="shared" si="69"/>
        <v>10</v>
      </c>
      <c r="CP36" s="70">
        <f t="shared" si="70"/>
        <v>0</v>
      </c>
      <c r="CQ36" s="70">
        <f t="shared" si="71"/>
        <v>30</v>
      </c>
      <c r="CR36" s="70">
        <f t="shared" si="72"/>
        <v>0</v>
      </c>
      <c r="CS36" s="70">
        <f t="shared" si="73"/>
        <v>0</v>
      </c>
      <c r="CT36" s="70">
        <f t="shared" si="74"/>
        <v>0</v>
      </c>
    </row>
    <row r="37" spans="1:98" ht="20.100000000000001" customHeight="1">
      <c r="A37" s="19">
        <v>25</v>
      </c>
      <c r="B37" s="20" t="s">
        <v>243</v>
      </c>
      <c r="C37" s="21">
        <v>112</v>
      </c>
      <c r="D37" s="21">
        <v>0</v>
      </c>
      <c r="E37" s="10">
        <f t="shared" si="110"/>
        <v>112</v>
      </c>
      <c r="F37" s="22">
        <v>40</v>
      </c>
      <c r="G37" s="22">
        <v>0</v>
      </c>
      <c r="H37" s="10">
        <f t="shared" si="12"/>
        <v>40</v>
      </c>
      <c r="I37" s="22">
        <v>40</v>
      </c>
      <c r="J37" s="22">
        <v>0</v>
      </c>
      <c r="K37" s="10">
        <f t="shared" si="13"/>
        <v>40</v>
      </c>
      <c r="L37" s="22">
        <v>0</v>
      </c>
      <c r="M37" s="22">
        <v>0</v>
      </c>
      <c r="N37" s="10">
        <f t="shared" si="14"/>
        <v>0</v>
      </c>
      <c r="O37" s="10">
        <f>C37+F37+I37+L37</f>
        <v>192</v>
      </c>
      <c r="P37" s="23">
        <f>D37+G37+J37+M37</f>
        <v>0</v>
      </c>
      <c r="Q37" s="10">
        <f t="shared" si="1"/>
        <v>192</v>
      </c>
      <c r="R37" s="65">
        <f t="shared" si="15"/>
        <v>35.64</v>
      </c>
      <c r="S37" s="65">
        <f t="shared" si="16"/>
        <v>0</v>
      </c>
      <c r="T37" s="65">
        <f t="shared" si="17"/>
        <v>12.73</v>
      </c>
      <c r="U37" s="65">
        <f t="shared" si="18"/>
        <v>0</v>
      </c>
      <c r="V37" s="65">
        <f t="shared" si="19"/>
        <v>12.73</v>
      </c>
      <c r="W37" s="65">
        <f t="shared" si="20"/>
        <v>0</v>
      </c>
      <c r="X37" s="70">
        <f t="shared" si="21"/>
        <v>0</v>
      </c>
      <c r="Y37" s="70">
        <f t="shared" si="22"/>
        <v>0</v>
      </c>
      <c r="Z37" s="83">
        <v>112</v>
      </c>
      <c r="AA37" s="83">
        <v>0</v>
      </c>
      <c r="AB37" s="83">
        <v>40</v>
      </c>
      <c r="AC37" s="83">
        <v>0</v>
      </c>
      <c r="AD37" s="83">
        <v>40</v>
      </c>
      <c r="AE37" s="83">
        <v>0</v>
      </c>
      <c r="AF37" s="83">
        <v>0</v>
      </c>
      <c r="AG37" s="83">
        <v>0</v>
      </c>
      <c r="AH37" s="70">
        <f t="shared" si="23"/>
        <v>28</v>
      </c>
      <c r="AI37" s="70">
        <f t="shared" si="24"/>
        <v>0</v>
      </c>
      <c r="AJ37" s="70">
        <f t="shared" si="94"/>
        <v>10</v>
      </c>
      <c r="AK37" s="70">
        <f t="shared" si="25"/>
        <v>0</v>
      </c>
      <c r="AL37" s="70">
        <f t="shared" si="3"/>
        <v>10</v>
      </c>
      <c r="AM37" s="70">
        <f t="shared" si="26"/>
        <v>0</v>
      </c>
      <c r="AN37" s="70">
        <f t="shared" si="105"/>
        <v>0</v>
      </c>
      <c r="AO37" s="70">
        <f t="shared" si="106"/>
        <v>0</v>
      </c>
      <c r="AP37" s="70">
        <f t="shared" si="29"/>
        <v>63.64</v>
      </c>
      <c r="AQ37" s="70">
        <f t="shared" si="30"/>
        <v>0</v>
      </c>
      <c r="AR37" s="70">
        <f t="shared" si="31"/>
        <v>22.73</v>
      </c>
      <c r="AS37" s="70">
        <f t="shared" si="32"/>
        <v>0</v>
      </c>
      <c r="AT37" s="70">
        <f t="shared" si="33"/>
        <v>22.73</v>
      </c>
      <c r="AU37" s="70">
        <f t="shared" si="34"/>
        <v>0</v>
      </c>
      <c r="AV37" s="70">
        <f t="shared" si="35"/>
        <v>0</v>
      </c>
      <c r="AW37" s="70">
        <f t="shared" si="36"/>
        <v>0</v>
      </c>
      <c r="AX37" s="70">
        <f t="shared" si="37"/>
        <v>28</v>
      </c>
      <c r="AY37" s="70">
        <f t="shared" si="38"/>
        <v>0</v>
      </c>
      <c r="AZ37" s="70">
        <f t="shared" si="77"/>
        <v>8.11</v>
      </c>
      <c r="BA37" s="70">
        <f t="shared" si="39"/>
        <v>0</v>
      </c>
      <c r="BB37" s="70">
        <f t="shared" si="40"/>
        <v>10</v>
      </c>
      <c r="BC37" s="70">
        <f t="shared" si="41"/>
        <v>0</v>
      </c>
      <c r="BD37" s="70">
        <f t="shared" si="42"/>
        <v>0</v>
      </c>
      <c r="BE37" s="70">
        <f t="shared" si="100"/>
        <v>0</v>
      </c>
      <c r="BF37" s="70">
        <f t="shared" si="44"/>
        <v>91.64</v>
      </c>
      <c r="BG37" s="70">
        <f t="shared" si="45"/>
        <v>0</v>
      </c>
      <c r="BH37" s="70">
        <f t="shared" si="46"/>
        <v>30.84</v>
      </c>
      <c r="BI37" s="70">
        <f t="shared" si="47"/>
        <v>0</v>
      </c>
      <c r="BJ37" s="70">
        <f t="shared" si="48"/>
        <v>32.730000000000004</v>
      </c>
      <c r="BK37" s="70">
        <f t="shared" si="49"/>
        <v>0</v>
      </c>
      <c r="BL37" s="70">
        <f t="shared" si="50"/>
        <v>0</v>
      </c>
      <c r="BM37" s="70">
        <f t="shared" si="51"/>
        <v>0</v>
      </c>
      <c r="BN37" s="70">
        <v>112</v>
      </c>
      <c r="BO37" s="70">
        <v>0</v>
      </c>
      <c r="BP37" s="70">
        <v>40</v>
      </c>
      <c r="BQ37" s="70">
        <v>0</v>
      </c>
      <c r="BR37" s="70">
        <v>40</v>
      </c>
      <c r="BS37" s="70">
        <v>0</v>
      </c>
      <c r="BT37" s="70">
        <v>0</v>
      </c>
      <c r="BU37" s="70">
        <v>0</v>
      </c>
      <c r="BV37" s="70">
        <f t="shared" si="52"/>
        <v>20.36</v>
      </c>
      <c r="BW37" s="70">
        <f t="shared" si="53"/>
        <v>0</v>
      </c>
      <c r="BX37" s="70">
        <f t="shared" si="54"/>
        <v>9.16</v>
      </c>
      <c r="BY37" s="70">
        <f t="shared" si="55"/>
        <v>0</v>
      </c>
      <c r="BZ37" s="70">
        <f t="shared" si="56"/>
        <v>7.27</v>
      </c>
      <c r="CA37" s="70">
        <f t="shared" si="57"/>
        <v>0</v>
      </c>
      <c r="CB37" s="70">
        <f t="shared" si="58"/>
        <v>0</v>
      </c>
      <c r="CC37" s="156">
        <f t="shared" si="59"/>
        <v>0</v>
      </c>
      <c r="CD37" s="121">
        <f>BV37</f>
        <v>20.36</v>
      </c>
      <c r="CE37" s="70">
        <f t="shared" si="101"/>
        <v>0</v>
      </c>
      <c r="CF37" s="70">
        <f t="shared" si="61"/>
        <v>9.16</v>
      </c>
      <c r="CG37" s="70">
        <f t="shared" si="62"/>
        <v>0</v>
      </c>
      <c r="CH37" s="70">
        <f t="shared" si="63"/>
        <v>7.27</v>
      </c>
      <c r="CI37" s="70">
        <f t="shared" si="64"/>
        <v>0</v>
      </c>
      <c r="CJ37" s="70">
        <f t="shared" si="65"/>
        <v>0</v>
      </c>
      <c r="CK37" s="70">
        <f t="shared" si="66"/>
        <v>0</v>
      </c>
      <c r="CL37" s="70"/>
      <c r="CM37" s="70">
        <f t="shared" si="67"/>
        <v>112</v>
      </c>
      <c r="CN37" s="70">
        <f t="shared" si="68"/>
        <v>0</v>
      </c>
      <c r="CO37" s="70">
        <f t="shared" si="69"/>
        <v>40</v>
      </c>
      <c r="CP37" s="70">
        <f t="shared" si="70"/>
        <v>0</v>
      </c>
      <c r="CQ37" s="70">
        <f t="shared" si="71"/>
        <v>40</v>
      </c>
      <c r="CR37" s="70">
        <f t="shared" si="72"/>
        <v>0</v>
      </c>
      <c r="CS37" s="70">
        <f t="shared" si="73"/>
        <v>0</v>
      </c>
      <c r="CT37" s="70">
        <f t="shared" si="74"/>
        <v>0</v>
      </c>
    </row>
    <row r="38" spans="1:98" s="29" customFormat="1" ht="20.100000000000001" customHeight="1">
      <c r="A38" s="26"/>
      <c r="B38" s="27" t="s">
        <v>33</v>
      </c>
      <c r="C38" s="28">
        <f t="shared" ref="C38:BN38" si="111">+C36+C37</f>
        <v>1246</v>
      </c>
      <c r="D38" s="28">
        <f t="shared" si="111"/>
        <v>150</v>
      </c>
      <c r="E38" s="28">
        <f t="shared" si="111"/>
        <v>1396</v>
      </c>
      <c r="F38" s="28">
        <f t="shared" si="111"/>
        <v>50</v>
      </c>
      <c r="G38" s="28">
        <f t="shared" si="111"/>
        <v>0</v>
      </c>
      <c r="H38" s="28">
        <f t="shared" si="111"/>
        <v>50</v>
      </c>
      <c r="I38" s="28">
        <f t="shared" si="111"/>
        <v>70</v>
      </c>
      <c r="J38" s="28">
        <f t="shared" si="111"/>
        <v>0</v>
      </c>
      <c r="K38" s="28">
        <f t="shared" si="111"/>
        <v>70</v>
      </c>
      <c r="L38" s="28">
        <f t="shared" si="111"/>
        <v>0</v>
      </c>
      <c r="M38" s="28">
        <f t="shared" si="111"/>
        <v>0</v>
      </c>
      <c r="N38" s="28">
        <f t="shared" si="111"/>
        <v>0</v>
      </c>
      <c r="O38" s="28">
        <f t="shared" si="111"/>
        <v>1366</v>
      </c>
      <c r="P38" s="28">
        <f t="shared" si="111"/>
        <v>150</v>
      </c>
      <c r="Q38" s="28">
        <f t="shared" si="111"/>
        <v>1516</v>
      </c>
      <c r="R38" s="28">
        <f t="shared" si="111"/>
        <v>396.47999999999996</v>
      </c>
      <c r="S38" s="28">
        <f t="shared" si="111"/>
        <v>22.5</v>
      </c>
      <c r="T38" s="28">
        <f t="shared" si="111"/>
        <v>15.91</v>
      </c>
      <c r="U38" s="28">
        <f t="shared" si="111"/>
        <v>0</v>
      </c>
      <c r="V38" s="28">
        <f t="shared" si="111"/>
        <v>22.28</v>
      </c>
      <c r="W38" s="75">
        <f t="shared" si="111"/>
        <v>0</v>
      </c>
      <c r="X38" s="28">
        <f t="shared" si="111"/>
        <v>0</v>
      </c>
      <c r="Y38" s="28">
        <f t="shared" si="111"/>
        <v>0</v>
      </c>
      <c r="Z38" s="28">
        <f t="shared" si="111"/>
        <v>1246</v>
      </c>
      <c r="AA38" s="28">
        <f t="shared" si="111"/>
        <v>150</v>
      </c>
      <c r="AB38" s="28">
        <f t="shared" si="111"/>
        <v>50</v>
      </c>
      <c r="AC38" s="28">
        <f t="shared" si="111"/>
        <v>0</v>
      </c>
      <c r="AD38" s="28">
        <f t="shared" si="111"/>
        <v>70</v>
      </c>
      <c r="AE38" s="28">
        <f t="shared" si="111"/>
        <v>0</v>
      </c>
      <c r="AF38" s="28">
        <f t="shared" si="111"/>
        <v>0</v>
      </c>
      <c r="AG38" s="28">
        <f t="shared" si="111"/>
        <v>0</v>
      </c>
      <c r="AH38" s="28">
        <f t="shared" si="111"/>
        <v>311.5</v>
      </c>
      <c r="AI38" s="28">
        <f t="shared" si="111"/>
        <v>37.5</v>
      </c>
      <c r="AJ38" s="28">
        <f t="shared" si="111"/>
        <v>12.5</v>
      </c>
      <c r="AK38" s="28">
        <f t="shared" si="111"/>
        <v>0</v>
      </c>
      <c r="AL38" s="28">
        <f t="shared" si="111"/>
        <v>17.5</v>
      </c>
      <c r="AM38" s="28">
        <f t="shared" si="111"/>
        <v>0</v>
      </c>
      <c r="AN38" s="28">
        <f t="shared" si="111"/>
        <v>0</v>
      </c>
      <c r="AO38" s="28">
        <f t="shared" si="111"/>
        <v>0</v>
      </c>
      <c r="AP38" s="28">
        <f t="shared" si="111"/>
        <v>707.9799999999999</v>
      </c>
      <c r="AQ38" s="28">
        <f t="shared" si="111"/>
        <v>60</v>
      </c>
      <c r="AR38" s="28">
        <f t="shared" si="111"/>
        <v>28.41</v>
      </c>
      <c r="AS38" s="28">
        <f t="shared" si="111"/>
        <v>0</v>
      </c>
      <c r="AT38" s="28">
        <f t="shared" si="111"/>
        <v>39.78</v>
      </c>
      <c r="AU38" s="28">
        <f t="shared" si="111"/>
        <v>0</v>
      </c>
      <c r="AV38" s="28">
        <f t="shared" si="111"/>
        <v>0</v>
      </c>
      <c r="AW38" s="28">
        <f t="shared" si="111"/>
        <v>0</v>
      </c>
      <c r="AX38" s="28">
        <f t="shared" si="111"/>
        <v>311.5</v>
      </c>
      <c r="AY38" s="28">
        <f t="shared" si="111"/>
        <v>24.99</v>
      </c>
      <c r="AZ38" s="28">
        <f t="shared" si="111"/>
        <v>8.11</v>
      </c>
      <c r="BA38" s="28">
        <f t="shared" si="111"/>
        <v>0</v>
      </c>
      <c r="BB38" s="28">
        <f t="shared" si="111"/>
        <v>17.5</v>
      </c>
      <c r="BC38" s="28">
        <f t="shared" si="111"/>
        <v>0</v>
      </c>
      <c r="BD38" s="28">
        <f t="shared" si="111"/>
        <v>0</v>
      </c>
      <c r="BE38" s="28">
        <f t="shared" si="111"/>
        <v>0</v>
      </c>
      <c r="BF38" s="28">
        <f t="shared" si="111"/>
        <v>1019.4799999999999</v>
      </c>
      <c r="BG38" s="28">
        <f t="shared" si="111"/>
        <v>84.99</v>
      </c>
      <c r="BH38" s="28">
        <f t="shared" si="111"/>
        <v>36.519999999999996</v>
      </c>
      <c r="BI38" s="28">
        <f t="shared" si="111"/>
        <v>0</v>
      </c>
      <c r="BJ38" s="28">
        <f t="shared" si="111"/>
        <v>57.28</v>
      </c>
      <c r="BK38" s="28">
        <f t="shared" si="111"/>
        <v>0</v>
      </c>
      <c r="BL38" s="28">
        <f t="shared" si="111"/>
        <v>0</v>
      </c>
      <c r="BM38" s="28">
        <f t="shared" si="111"/>
        <v>0</v>
      </c>
      <c r="BN38" s="28">
        <f t="shared" si="111"/>
        <v>1246</v>
      </c>
      <c r="BO38" s="28">
        <f t="shared" ref="BO38:CT38" si="112">+BO36+BO37</f>
        <v>150</v>
      </c>
      <c r="BP38" s="28">
        <f t="shared" si="112"/>
        <v>50</v>
      </c>
      <c r="BQ38" s="28">
        <f t="shared" si="112"/>
        <v>0</v>
      </c>
      <c r="BR38" s="28">
        <f t="shared" si="112"/>
        <v>70</v>
      </c>
      <c r="BS38" s="28">
        <f t="shared" si="112"/>
        <v>0</v>
      </c>
      <c r="BT38" s="28">
        <f t="shared" si="112"/>
        <v>0</v>
      </c>
      <c r="BU38" s="28">
        <f t="shared" si="112"/>
        <v>0</v>
      </c>
      <c r="BV38" s="28">
        <f t="shared" si="112"/>
        <v>226.51999999999998</v>
      </c>
      <c r="BW38" s="28">
        <f t="shared" si="112"/>
        <v>65.010000000000005</v>
      </c>
      <c r="BX38" s="28">
        <f t="shared" si="112"/>
        <v>13.48</v>
      </c>
      <c r="BY38" s="28">
        <f t="shared" si="112"/>
        <v>0</v>
      </c>
      <c r="BZ38" s="28">
        <f t="shared" si="112"/>
        <v>12.719999999999999</v>
      </c>
      <c r="CA38" s="28">
        <f t="shared" si="112"/>
        <v>0</v>
      </c>
      <c r="CB38" s="28">
        <f t="shared" si="112"/>
        <v>0</v>
      </c>
      <c r="CC38" s="75">
        <f t="shared" si="112"/>
        <v>0</v>
      </c>
      <c r="CD38" s="28">
        <f t="shared" si="112"/>
        <v>226.51999999999998</v>
      </c>
      <c r="CE38" s="28">
        <f t="shared" si="112"/>
        <v>48.76</v>
      </c>
      <c r="CF38" s="28">
        <f t="shared" si="112"/>
        <v>13.48</v>
      </c>
      <c r="CG38" s="28">
        <f t="shared" si="112"/>
        <v>0</v>
      </c>
      <c r="CH38" s="28">
        <f t="shared" si="112"/>
        <v>12.719999999999999</v>
      </c>
      <c r="CI38" s="28">
        <f t="shared" si="112"/>
        <v>0</v>
      </c>
      <c r="CJ38" s="28">
        <f t="shared" si="112"/>
        <v>0</v>
      </c>
      <c r="CK38" s="28">
        <f t="shared" si="112"/>
        <v>0</v>
      </c>
      <c r="CL38" s="28">
        <f t="shared" si="112"/>
        <v>0</v>
      </c>
      <c r="CM38" s="28">
        <f t="shared" si="112"/>
        <v>1246</v>
      </c>
      <c r="CN38" s="28">
        <f t="shared" si="112"/>
        <v>133.75</v>
      </c>
      <c r="CO38" s="28">
        <f t="shared" si="112"/>
        <v>50</v>
      </c>
      <c r="CP38" s="28">
        <f t="shared" si="112"/>
        <v>0</v>
      </c>
      <c r="CQ38" s="28">
        <f t="shared" si="112"/>
        <v>70</v>
      </c>
      <c r="CR38" s="28">
        <f t="shared" si="112"/>
        <v>0</v>
      </c>
      <c r="CS38" s="28">
        <f t="shared" si="112"/>
        <v>0</v>
      </c>
      <c r="CT38" s="28">
        <f t="shared" si="112"/>
        <v>0</v>
      </c>
    </row>
    <row r="39" spans="1:98" ht="20.100000000000001" customHeight="1">
      <c r="A39" s="19">
        <v>26</v>
      </c>
      <c r="B39" s="20" t="s">
        <v>34</v>
      </c>
      <c r="C39" s="21">
        <v>500</v>
      </c>
      <c r="D39" s="21">
        <v>100</v>
      </c>
      <c r="E39" s="10">
        <f t="shared" ref="E39:E40" si="113">C39+D39</f>
        <v>600</v>
      </c>
      <c r="F39" s="22">
        <v>10</v>
      </c>
      <c r="G39" s="22">
        <v>0</v>
      </c>
      <c r="H39" s="10">
        <f t="shared" si="12"/>
        <v>10</v>
      </c>
      <c r="I39" s="22">
        <v>10</v>
      </c>
      <c r="J39" s="22">
        <v>0</v>
      </c>
      <c r="K39" s="10">
        <f t="shared" si="13"/>
        <v>10</v>
      </c>
      <c r="L39" s="22">
        <v>50</v>
      </c>
      <c r="M39" s="22">
        <v>20</v>
      </c>
      <c r="N39" s="10">
        <f t="shared" si="14"/>
        <v>70</v>
      </c>
      <c r="O39" s="10">
        <f>C39+F39+I39+L39</f>
        <v>570</v>
      </c>
      <c r="P39" s="23">
        <f>D39+G39+J39+M39</f>
        <v>120</v>
      </c>
      <c r="Q39" s="10">
        <f t="shared" si="1"/>
        <v>690</v>
      </c>
      <c r="R39" s="65">
        <f t="shared" si="15"/>
        <v>159.1</v>
      </c>
      <c r="S39" s="65">
        <f t="shared" si="16"/>
        <v>15</v>
      </c>
      <c r="T39" s="65">
        <f t="shared" si="17"/>
        <v>3.18</v>
      </c>
      <c r="U39" s="65">
        <f t="shared" si="18"/>
        <v>0</v>
      </c>
      <c r="V39" s="65">
        <f t="shared" si="19"/>
        <v>3.18</v>
      </c>
      <c r="W39" s="65">
        <f t="shared" si="20"/>
        <v>0</v>
      </c>
      <c r="X39" s="70">
        <f t="shared" si="21"/>
        <v>15.91</v>
      </c>
      <c r="Y39" s="70">
        <f t="shared" si="22"/>
        <v>3</v>
      </c>
      <c r="Z39" s="83">
        <v>500</v>
      </c>
      <c r="AA39" s="83">
        <v>100</v>
      </c>
      <c r="AB39" s="83">
        <v>10</v>
      </c>
      <c r="AC39" s="83">
        <v>0</v>
      </c>
      <c r="AD39" s="83">
        <v>10</v>
      </c>
      <c r="AE39" s="83">
        <v>0</v>
      </c>
      <c r="AF39" s="83">
        <v>50</v>
      </c>
      <c r="AG39" s="83">
        <v>20</v>
      </c>
      <c r="AH39" s="70">
        <f t="shared" si="23"/>
        <v>125</v>
      </c>
      <c r="AI39" s="70">
        <f t="shared" si="24"/>
        <v>25</v>
      </c>
      <c r="AJ39" s="70">
        <f t="shared" si="94"/>
        <v>2.5</v>
      </c>
      <c r="AK39" s="70">
        <f t="shared" si="25"/>
        <v>0</v>
      </c>
      <c r="AL39" s="70">
        <f t="shared" si="3"/>
        <v>2.5</v>
      </c>
      <c r="AM39" s="70">
        <f t="shared" si="26"/>
        <v>0</v>
      </c>
      <c r="AN39" s="70">
        <f t="shared" si="105"/>
        <v>12.5</v>
      </c>
      <c r="AO39" s="70">
        <f t="shared" si="106"/>
        <v>5</v>
      </c>
      <c r="AP39" s="70">
        <f t="shared" si="29"/>
        <v>284.10000000000002</v>
      </c>
      <c r="AQ39" s="70">
        <f t="shared" si="30"/>
        <v>40</v>
      </c>
      <c r="AR39" s="70">
        <f t="shared" si="31"/>
        <v>5.68</v>
      </c>
      <c r="AS39" s="70">
        <f t="shared" si="32"/>
        <v>0</v>
      </c>
      <c r="AT39" s="70">
        <f t="shared" si="33"/>
        <v>5.68</v>
      </c>
      <c r="AU39" s="70">
        <f t="shared" si="34"/>
        <v>0</v>
      </c>
      <c r="AV39" s="70">
        <f t="shared" si="35"/>
        <v>28.41</v>
      </c>
      <c r="AW39" s="70">
        <f t="shared" si="36"/>
        <v>8</v>
      </c>
      <c r="AX39" s="70">
        <f t="shared" si="37"/>
        <v>125</v>
      </c>
      <c r="AY39" s="70">
        <f t="shared" si="38"/>
        <v>25</v>
      </c>
      <c r="AZ39" s="70">
        <f t="shared" si="77"/>
        <v>2.0299999999999998</v>
      </c>
      <c r="BA39" s="70">
        <f t="shared" si="39"/>
        <v>0</v>
      </c>
      <c r="BB39" s="70">
        <f t="shared" si="40"/>
        <v>2.5</v>
      </c>
      <c r="BC39" s="70">
        <f t="shared" si="41"/>
        <v>0</v>
      </c>
      <c r="BD39" s="70">
        <f t="shared" si="42"/>
        <v>12.5</v>
      </c>
      <c r="BE39" s="70">
        <f t="shared" si="100"/>
        <v>4.8099999999999996</v>
      </c>
      <c r="BF39" s="70">
        <f t="shared" si="44"/>
        <v>409.1</v>
      </c>
      <c r="BG39" s="70">
        <f t="shared" si="45"/>
        <v>65</v>
      </c>
      <c r="BH39" s="70">
        <f t="shared" si="46"/>
        <v>7.7099999999999991</v>
      </c>
      <c r="BI39" s="70">
        <f t="shared" si="47"/>
        <v>0</v>
      </c>
      <c r="BJ39" s="70">
        <f t="shared" si="48"/>
        <v>8.18</v>
      </c>
      <c r="BK39" s="70">
        <f t="shared" si="49"/>
        <v>0</v>
      </c>
      <c r="BL39" s="70">
        <f t="shared" si="50"/>
        <v>40.909999999999997</v>
      </c>
      <c r="BM39" s="70">
        <f t="shared" si="51"/>
        <v>12.809999999999999</v>
      </c>
      <c r="BN39" s="70">
        <v>500</v>
      </c>
      <c r="BO39" s="70">
        <v>100</v>
      </c>
      <c r="BP39" s="70">
        <v>10</v>
      </c>
      <c r="BQ39" s="70">
        <v>0</v>
      </c>
      <c r="BR39" s="70">
        <v>10</v>
      </c>
      <c r="BS39" s="70">
        <v>0</v>
      </c>
      <c r="BT39" s="70">
        <v>50</v>
      </c>
      <c r="BU39" s="70">
        <v>20</v>
      </c>
      <c r="BV39" s="70">
        <f t="shared" si="52"/>
        <v>90.9</v>
      </c>
      <c r="BW39" s="70">
        <f t="shared" si="53"/>
        <v>35</v>
      </c>
      <c r="BX39" s="70">
        <f t="shared" si="54"/>
        <v>2.29</v>
      </c>
      <c r="BY39" s="70">
        <f t="shared" si="55"/>
        <v>0</v>
      </c>
      <c r="BZ39" s="70">
        <f t="shared" si="56"/>
        <v>1.82</v>
      </c>
      <c r="CA39" s="70">
        <f t="shared" si="57"/>
        <v>0</v>
      </c>
      <c r="CB39" s="70">
        <f t="shared" si="58"/>
        <v>9.09</v>
      </c>
      <c r="CC39" s="156">
        <f t="shared" si="59"/>
        <v>7.19</v>
      </c>
      <c r="CD39" s="70">
        <f>ROUND(BV39*75%,2)</f>
        <v>68.180000000000007</v>
      </c>
      <c r="CE39" s="70">
        <f t="shared" si="101"/>
        <v>26.25</v>
      </c>
      <c r="CF39" s="70">
        <f t="shared" si="61"/>
        <v>2.29</v>
      </c>
      <c r="CG39" s="70">
        <f t="shared" si="62"/>
        <v>0</v>
      </c>
      <c r="CH39" s="70">
        <f t="shared" si="63"/>
        <v>1.82</v>
      </c>
      <c r="CI39" s="70">
        <f t="shared" si="64"/>
        <v>0</v>
      </c>
      <c r="CJ39" s="70">
        <f t="shared" si="65"/>
        <v>9.09</v>
      </c>
      <c r="CK39" s="70">
        <f t="shared" si="66"/>
        <v>7.19</v>
      </c>
      <c r="CL39" s="70">
        <v>22.72</v>
      </c>
      <c r="CM39" s="70">
        <f t="shared" si="67"/>
        <v>500</v>
      </c>
      <c r="CN39" s="70">
        <f t="shared" si="68"/>
        <v>91.25</v>
      </c>
      <c r="CO39" s="70">
        <f t="shared" si="69"/>
        <v>10</v>
      </c>
      <c r="CP39" s="70">
        <f t="shared" si="70"/>
        <v>0</v>
      </c>
      <c r="CQ39" s="70">
        <f t="shared" si="71"/>
        <v>10</v>
      </c>
      <c r="CR39" s="70">
        <f t="shared" si="72"/>
        <v>0</v>
      </c>
      <c r="CS39" s="70">
        <f t="shared" si="73"/>
        <v>50</v>
      </c>
      <c r="CT39" s="70">
        <f t="shared" si="74"/>
        <v>20</v>
      </c>
    </row>
    <row r="40" spans="1:98" ht="20.100000000000001" customHeight="1">
      <c r="A40" s="19">
        <v>27</v>
      </c>
      <c r="B40" s="20" t="s">
        <v>35</v>
      </c>
      <c r="C40" s="21">
        <v>300</v>
      </c>
      <c r="D40" s="21">
        <v>0</v>
      </c>
      <c r="E40" s="10">
        <f t="shared" si="113"/>
        <v>300</v>
      </c>
      <c r="F40" s="22">
        <v>0</v>
      </c>
      <c r="G40" s="22">
        <v>0</v>
      </c>
      <c r="H40" s="10">
        <f t="shared" si="12"/>
        <v>0</v>
      </c>
      <c r="I40" s="22">
        <v>10</v>
      </c>
      <c r="J40" s="22">
        <v>0</v>
      </c>
      <c r="K40" s="10">
        <f t="shared" si="13"/>
        <v>10</v>
      </c>
      <c r="L40" s="22">
        <v>0</v>
      </c>
      <c r="M40" s="22">
        <v>0</v>
      </c>
      <c r="N40" s="10">
        <f t="shared" si="14"/>
        <v>0</v>
      </c>
      <c r="O40" s="10">
        <f>C40+F40+I40+L40</f>
        <v>310</v>
      </c>
      <c r="P40" s="23">
        <f>D40+G40+J40+M40</f>
        <v>0</v>
      </c>
      <c r="Q40" s="10">
        <f t="shared" si="1"/>
        <v>310</v>
      </c>
      <c r="R40" s="65">
        <f t="shared" si="15"/>
        <v>95.46</v>
      </c>
      <c r="S40" s="65">
        <f t="shared" si="16"/>
        <v>0</v>
      </c>
      <c r="T40" s="65">
        <f t="shared" si="17"/>
        <v>0</v>
      </c>
      <c r="U40" s="65">
        <f t="shared" si="18"/>
        <v>0</v>
      </c>
      <c r="V40" s="65">
        <f t="shared" si="19"/>
        <v>3.18</v>
      </c>
      <c r="W40" s="65">
        <f t="shared" si="20"/>
        <v>0</v>
      </c>
      <c r="X40" s="70">
        <f t="shared" si="21"/>
        <v>0</v>
      </c>
      <c r="Y40" s="70">
        <f t="shared" si="22"/>
        <v>0</v>
      </c>
      <c r="Z40" s="83">
        <v>300</v>
      </c>
      <c r="AA40" s="83">
        <v>0</v>
      </c>
      <c r="AB40" s="83">
        <v>0</v>
      </c>
      <c r="AC40" s="83">
        <v>0</v>
      </c>
      <c r="AD40" s="83">
        <v>10</v>
      </c>
      <c r="AE40" s="83">
        <v>0</v>
      </c>
      <c r="AF40" s="83">
        <v>0</v>
      </c>
      <c r="AG40" s="83">
        <v>0</v>
      </c>
      <c r="AH40" s="70">
        <f t="shared" si="23"/>
        <v>75</v>
      </c>
      <c r="AI40" s="70">
        <f t="shared" si="24"/>
        <v>0</v>
      </c>
      <c r="AJ40" s="70">
        <f t="shared" si="94"/>
        <v>0</v>
      </c>
      <c r="AK40" s="70">
        <f t="shared" si="25"/>
        <v>0</v>
      </c>
      <c r="AL40" s="70">
        <f t="shared" si="3"/>
        <v>2.5</v>
      </c>
      <c r="AM40" s="70">
        <f t="shared" si="26"/>
        <v>0</v>
      </c>
      <c r="AN40" s="70">
        <f t="shared" si="105"/>
        <v>0</v>
      </c>
      <c r="AO40" s="70">
        <f t="shared" si="106"/>
        <v>0</v>
      </c>
      <c r="AP40" s="70">
        <f t="shared" si="29"/>
        <v>170.45999999999998</v>
      </c>
      <c r="AQ40" s="70">
        <f t="shared" si="30"/>
        <v>0</v>
      </c>
      <c r="AR40" s="70">
        <f t="shared" si="31"/>
        <v>0</v>
      </c>
      <c r="AS40" s="70">
        <f t="shared" si="32"/>
        <v>0</v>
      </c>
      <c r="AT40" s="70">
        <f t="shared" si="33"/>
        <v>5.68</v>
      </c>
      <c r="AU40" s="70">
        <f t="shared" si="34"/>
        <v>0</v>
      </c>
      <c r="AV40" s="70">
        <f t="shared" si="35"/>
        <v>0</v>
      </c>
      <c r="AW40" s="70">
        <f t="shared" si="36"/>
        <v>0</v>
      </c>
      <c r="AX40" s="70">
        <f t="shared" si="37"/>
        <v>75</v>
      </c>
      <c r="AY40" s="70">
        <f t="shared" si="38"/>
        <v>0</v>
      </c>
      <c r="AZ40" s="70">
        <f t="shared" si="77"/>
        <v>0</v>
      </c>
      <c r="BA40" s="70">
        <f t="shared" si="39"/>
        <v>0</v>
      </c>
      <c r="BB40" s="70">
        <f t="shared" si="40"/>
        <v>2.5</v>
      </c>
      <c r="BC40" s="70">
        <f t="shared" si="41"/>
        <v>0</v>
      </c>
      <c r="BD40" s="70">
        <f t="shared" si="42"/>
        <v>0</v>
      </c>
      <c r="BE40" s="70">
        <f t="shared" si="100"/>
        <v>0</v>
      </c>
      <c r="BF40" s="70">
        <f t="shared" si="44"/>
        <v>245.45999999999998</v>
      </c>
      <c r="BG40" s="70">
        <f t="shared" si="45"/>
        <v>0</v>
      </c>
      <c r="BH40" s="70">
        <f t="shared" si="46"/>
        <v>0</v>
      </c>
      <c r="BI40" s="70">
        <f t="shared" si="47"/>
        <v>0</v>
      </c>
      <c r="BJ40" s="70">
        <f t="shared" si="48"/>
        <v>8.18</v>
      </c>
      <c r="BK40" s="70">
        <f t="shared" si="49"/>
        <v>0</v>
      </c>
      <c r="BL40" s="70">
        <f t="shared" si="50"/>
        <v>0</v>
      </c>
      <c r="BM40" s="70">
        <f t="shared" si="51"/>
        <v>0</v>
      </c>
      <c r="BN40" s="70">
        <v>300</v>
      </c>
      <c r="BO40" s="70">
        <v>0</v>
      </c>
      <c r="BP40" s="70">
        <v>0</v>
      </c>
      <c r="BQ40" s="70">
        <v>0</v>
      </c>
      <c r="BR40" s="70">
        <v>10</v>
      </c>
      <c r="BS40" s="70">
        <v>0</v>
      </c>
      <c r="BT40" s="70">
        <v>0</v>
      </c>
      <c r="BU40" s="70">
        <v>0</v>
      </c>
      <c r="BV40" s="70">
        <f t="shared" si="52"/>
        <v>54.54</v>
      </c>
      <c r="BW40" s="70">
        <f t="shared" si="53"/>
        <v>0</v>
      </c>
      <c r="BX40" s="70">
        <f t="shared" si="54"/>
        <v>0</v>
      </c>
      <c r="BY40" s="70">
        <f t="shared" si="55"/>
        <v>0</v>
      </c>
      <c r="BZ40" s="70">
        <f t="shared" si="56"/>
        <v>1.82</v>
      </c>
      <c r="CA40" s="70">
        <f t="shared" si="57"/>
        <v>0</v>
      </c>
      <c r="CB40" s="70">
        <f t="shared" si="58"/>
        <v>0</v>
      </c>
      <c r="CC40" s="156">
        <f t="shared" si="59"/>
        <v>0</v>
      </c>
      <c r="CD40" s="70">
        <f t="shared" ref="CD40" si="114">ROUND(BV40*75%,2)</f>
        <v>40.909999999999997</v>
      </c>
      <c r="CE40" s="70">
        <f t="shared" si="101"/>
        <v>0</v>
      </c>
      <c r="CF40" s="70">
        <f t="shared" si="61"/>
        <v>0</v>
      </c>
      <c r="CG40" s="70">
        <f t="shared" si="62"/>
        <v>0</v>
      </c>
      <c r="CH40" s="70">
        <f t="shared" si="63"/>
        <v>1.82</v>
      </c>
      <c r="CI40" s="70">
        <f t="shared" si="64"/>
        <v>0</v>
      </c>
      <c r="CJ40" s="70">
        <f t="shared" si="65"/>
        <v>0</v>
      </c>
      <c r="CK40" s="70">
        <f t="shared" si="66"/>
        <v>0</v>
      </c>
      <c r="CL40" s="70">
        <v>13.63</v>
      </c>
      <c r="CM40" s="70">
        <f t="shared" si="67"/>
        <v>300</v>
      </c>
      <c r="CN40" s="70">
        <f t="shared" si="68"/>
        <v>0</v>
      </c>
      <c r="CO40" s="70">
        <f t="shared" si="69"/>
        <v>0</v>
      </c>
      <c r="CP40" s="70">
        <f t="shared" si="70"/>
        <v>0</v>
      </c>
      <c r="CQ40" s="70">
        <f t="shared" si="71"/>
        <v>10</v>
      </c>
      <c r="CR40" s="70">
        <f t="shared" si="72"/>
        <v>0</v>
      </c>
      <c r="CS40" s="70">
        <f t="shared" si="73"/>
        <v>0</v>
      </c>
      <c r="CT40" s="70">
        <f t="shared" si="74"/>
        <v>0</v>
      </c>
    </row>
    <row r="41" spans="1:98" s="29" customFormat="1" ht="20.100000000000001" customHeight="1">
      <c r="A41" s="26"/>
      <c r="B41" s="27" t="s">
        <v>34</v>
      </c>
      <c r="C41" s="28">
        <f t="shared" ref="C41:BN41" si="115">+C39+C40</f>
        <v>800</v>
      </c>
      <c r="D41" s="28">
        <f t="shared" si="115"/>
        <v>100</v>
      </c>
      <c r="E41" s="28">
        <f t="shared" si="115"/>
        <v>900</v>
      </c>
      <c r="F41" s="28">
        <f t="shared" si="115"/>
        <v>10</v>
      </c>
      <c r="G41" s="28">
        <f t="shared" si="115"/>
        <v>0</v>
      </c>
      <c r="H41" s="28">
        <f t="shared" si="115"/>
        <v>10</v>
      </c>
      <c r="I41" s="28">
        <f t="shared" si="115"/>
        <v>20</v>
      </c>
      <c r="J41" s="28">
        <f t="shared" si="115"/>
        <v>0</v>
      </c>
      <c r="K41" s="28">
        <f t="shared" si="115"/>
        <v>20</v>
      </c>
      <c r="L41" s="28">
        <f t="shared" si="115"/>
        <v>50</v>
      </c>
      <c r="M41" s="28">
        <f t="shared" si="115"/>
        <v>20</v>
      </c>
      <c r="N41" s="28">
        <f t="shared" si="115"/>
        <v>70</v>
      </c>
      <c r="O41" s="28">
        <f t="shared" si="115"/>
        <v>880</v>
      </c>
      <c r="P41" s="28">
        <f t="shared" si="115"/>
        <v>120</v>
      </c>
      <c r="Q41" s="28">
        <f t="shared" si="115"/>
        <v>1000</v>
      </c>
      <c r="R41" s="28">
        <f t="shared" si="115"/>
        <v>254.56</v>
      </c>
      <c r="S41" s="28">
        <f t="shared" si="115"/>
        <v>15</v>
      </c>
      <c r="T41" s="28">
        <f t="shared" si="115"/>
        <v>3.18</v>
      </c>
      <c r="U41" s="28">
        <f t="shared" si="115"/>
        <v>0</v>
      </c>
      <c r="V41" s="28">
        <f t="shared" si="115"/>
        <v>6.36</v>
      </c>
      <c r="W41" s="75">
        <f t="shared" si="115"/>
        <v>0</v>
      </c>
      <c r="X41" s="28">
        <f t="shared" si="115"/>
        <v>15.91</v>
      </c>
      <c r="Y41" s="28">
        <f t="shared" si="115"/>
        <v>3</v>
      </c>
      <c r="Z41" s="28">
        <f t="shared" si="115"/>
        <v>800</v>
      </c>
      <c r="AA41" s="28">
        <f t="shared" si="115"/>
        <v>100</v>
      </c>
      <c r="AB41" s="28">
        <f t="shared" si="115"/>
        <v>10</v>
      </c>
      <c r="AC41" s="28">
        <f t="shared" si="115"/>
        <v>0</v>
      </c>
      <c r="AD41" s="28">
        <f t="shared" si="115"/>
        <v>20</v>
      </c>
      <c r="AE41" s="28">
        <f t="shared" si="115"/>
        <v>0</v>
      </c>
      <c r="AF41" s="28">
        <f t="shared" si="115"/>
        <v>50</v>
      </c>
      <c r="AG41" s="28">
        <f t="shared" si="115"/>
        <v>20</v>
      </c>
      <c r="AH41" s="28">
        <f t="shared" si="115"/>
        <v>200</v>
      </c>
      <c r="AI41" s="28">
        <f t="shared" si="115"/>
        <v>25</v>
      </c>
      <c r="AJ41" s="28">
        <f t="shared" si="115"/>
        <v>2.5</v>
      </c>
      <c r="AK41" s="28">
        <f t="shared" si="115"/>
        <v>0</v>
      </c>
      <c r="AL41" s="28">
        <f t="shared" si="115"/>
        <v>5</v>
      </c>
      <c r="AM41" s="28">
        <f t="shared" si="115"/>
        <v>0</v>
      </c>
      <c r="AN41" s="28">
        <f t="shared" si="115"/>
        <v>12.5</v>
      </c>
      <c r="AO41" s="28">
        <f t="shared" si="115"/>
        <v>5</v>
      </c>
      <c r="AP41" s="28">
        <f t="shared" si="115"/>
        <v>454.56</v>
      </c>
      <c r="AQ41" s="28">
        <f t="shared" si="115"/>
        <v>40</v>
      </c>
      <c r="AR41" s="28">
        <f t="shared" si="115"/>
        <v>5.68</v>
      </c>
      <c r="AS41" s="28">
        <f t="shared" si="115"/>
        <v>0</v>
      </c>
      <c r="AT41" s="28">
        <f t="shared" si="115"/>
        <v>11.36</v>
      </c>
      <c r="AU41" s="28">
        <f t="shared" si="115"/>
        <v>0</v>
      </c>
      <c r="AV41" s="28">
        <f t="shared" si="115"/>
        <v>28.41</v>
      </c>
      <c r="AW41" s="28">
        <f t="shared" si="115"/>
        <v>8</v>
      </c>
      <c r="AX41" s="28">
        <f t="shared" si="115"/>
        <v>200</v>
      </c>
      <c r="AY41" s="28">
        <f t="shared" si="115"/>
        <v>25</v>
      </c>
      <c r="AZ41" s="28">
        <f t="shared" si="115"/>
        <v>2.0299999999999998</v>
      </c>
      <c r="BA41" s="28">
        <f t="shared" si="115"/>
        <v>0</v>
      </c>
      <c r="BB41" s="28">
        <f t="shared" si="115"/>
        <v>5</v>
      </c>
      <c r="BC41" s="28">
        <f t="shared" si="115"/>
        <v>0</v>
      </c>
      <c r="BD41" s="28">
        <f t="shared" si="115"/>
        <v>12.5</v>
      </c>
      <c r="BE41" s="28">
        <f t="shared" si="115"/>
        <v>4.8099999999999996</v>
      </c>
      <c r="BF41" s="28">
        <f t="shared" si="115"/>
        <v>654.55999999999995</v>
      </c>
      <c r="BG41" s="28">
        <f t="shared" si="115"/>
        <v>65</v>
      </c>
      <c r="BH41" s="28">
        <f t="shared" si="115"/>
        <v>7.7099999999999991</v>
      </c>
      <c r="BI41" s="28">
        <f t="shared" si="115"/>
        <v>0</v>
      </c>
      <c r="BJ41" s="28">
        <f t="shared" si="115"/>
        <v>16.36</v>
      </c>
      <c r="BK41" s="28">
        <f t="shared" si="115"/>
        <v>0</v>
      </c>
      <c r="BL41" s="28">
        <f t="shared" si="115"/>
        <v>40.909999999999997</v>
      </c>
      <c r="BM41" s="28">
        <f t="shared" si="115"/>
        <v>12.809999999999999</v>
      </c>
      <c r="BN41" s="28">
        <f t="shared" si="115"/>
        <v>800</v>
      </c>
      <c r="BO41" s="28">
        <f t="shared" ref="BO41:CT41" si="116">+BO39+BO40</f>
        <v>100</v>
      </c>
      <c r="BP41" s="28">
        <f t="shared" si="116"/>
        <v>10</v>
      </c>
      <c r="BQ41" s="28">
        <f t="shared" si="116"/>
        <v>0</v>
      </c>
      <c r="BR41" s="28">
        <f t="shared" si="116"/>
        <v>20</v>
      </c>
      <c r="BS41" s="28">
        <f t="shared" si="116"/>
        <v>0</v>
      </c>
      <c r="BT41" s="28">
        <f t="shared" si="116"/>
        <v>50</v>
      </c>
      <c r="BU41" s="28">
        <f t="shared" si="116"/>
        <v>20</v>
      </c>
      <c r="BV41" s="28">
        <f t="shared" si="116"/>
        <v>145.44</v>
      </c>
      <c r="BW41" s="28">
        <f t="shared" si="116"/>
        <v>35</v>
      </c>
      <c r="BX41" s="28">
        <f t="shared" si="116"/>
        <v>2.29</v>
      </c>
      <c r="BY41" s="28">
        <f t="shared" si="116"/>
        <v>0</v>
      </c>
      <c r="BZ41" s="28">
        <f t="shared" si="116"/>
        <v>3.64</v>
      </c>
      <c r="CA41" s="28">
        <f t="shared" si="116"/>
        <v>0</v>
      </c>
      <c r="CB41" s="28">
        <f t="shared" si="116"/>
        <v>9.09</v>
      </c>
      <c r="CC41" s="75">
        <f t="shared" si="116"/>
        <v>7.19</v>
      </c>
      <c r="CD41" s="28">
        <f t="shared" si="116"/>
        <v>109.09</v>
      </c>
      <c r="CE41" s="28">
        <f t="shared" si="116"/>
        <v>26.25</v>
      </c>
      <c r="CF41" s="28">
        <f t="shared" si="116"/>
        <v>2.29</v>
      </c>
      <c r="CG41" s="28">
        <f t="shared" si="116"/>
        <v>0</v>
      </c>
      <c r="CH41" s="28">
        <f t="shared" si="116"/>
        <v>3.64</v>
      </c>
      <c r="CI41" s="28">
        <f t="shared" si="116"/>
        <v>0</v>
      </c>
      <c r="CJ41" s="28">
        <f t="shared" si="116"/>
        <v>9.09</v>
      </c>
      <c r="CK41" s="28">
        <f t="shared" si="116"/>
        <v>7.19</v>
      </c>
      <c r="CL41" s="28">
        <f t="shared" si="116"/>
        <v>36.35</v>
      </c>
      <c r="CM41" s="28">
        <f t="shared" si="116"/>
        <v>800</v>
      </c>
      <c r="CN41" s="28">
        <f t="shared" si="116"/>
        <v>91.25</v>
      </c>
      <c r="CO41" s="28">
        <f t="shared" si="116"/>
        <v>10</v>
      </c>
      <c r="CP41" s="28">
        <f t="shared" si="116"/>
        <v>0</v>
      </c>
      <c r="CQ41" s="28">
        <f t="shared" si="116"/>
        <v>20</v>
      </c>
      <c r="CR41" s="28">
        <f t="shared" si="116"/>
        <v>0</v>
      </c>
      <c r="CS41" s="28">
        <f t="shared" si="116"/>
        <v>50</v>
      </c>
      <c r="CT41" s="28">
        <f t="shared" si="116"/>
        <v>20</v>
      </c>
    </row>
    <row r="42" spans="1:98" ht="20.100000000000001" customHeight="1">
      <c r="A42" s="19">
        <v>28</v>
      </c>
      <c r="B42" s="20" t="s">
        <v>36</v>
      </c>
      <c r="C42" s="21">
        <v>1370</v>
      </c>
      <c r="D42" s="21">
        <v>130</v>
      </c>
      <c r="E42" s="10">
        <f t="shared" ref="E42:E44" si="117">C42+D42</f>
        <v>1500</v>
      </c>
      <c r="F42" s="22">
        <v>105</v>
      </c>
      <c r="G42" s="22">
        <v>0</v>
      </c>
      <c r="H42" s="10">
        <f t="shared" si="12"/>
        <v>105</v>
      </c>
      <c r="I42" s="22">
        <v>40</v>
      </c>
      <c r="J42" s="22">
        <v>0</v>
      </c>
      <c r="K42" s="10">
        <f t="shared" si="13"/>
        <v>40</v>
      </c>
      <c r="L42" s="22">
        <v>70</v>
      </c>
      <c r="M42" s="22">
        <v>50</v>
      </c>
      <c r="N42" s="10">
        <f t="shared" si="14"/>
        <v>120</v>
      </c>
      <c r="O42" s="10">
        <f t="shared" ref="O42:P44" si="118">C42+F42+I42+L42</f>
        <v>1585</v>
      </c>
      <c r="P42" s="23">
        <f t="shared" si="118"/>
        <v>180</v>
      </c>
      <c r="Q42" s="10">
        <f t="shared" si="1"/>
        <v>1765</v>
      </c>
      <c r="R42" s="65">
        <f t="shared" si="15"/>
        <v>435.93</v>
      </c>
      <c r="S42" s="65">
        <f t="shared" si="16"/>
        <v>19.5</v>
      </c>
      <c r="T42" s="65">
        <f t="shared" si="17"/>
        <v>33.409999999999997</v>
      </c>
      <c r="U42" s="65">
        <f t="shared" si="18"/>
        <v>0</v>
      </c>
      <c r="V42" s="65">
        <f t="shared" si="19"/>
        <v>12.73</v>
      </c>
      <c r="W42" s="65">
        <f t="shared" si="20"/>
        <v>0</v>
      </c>
      <c r="X42" s="70">
        <f t="shared" si="21"/>
        <v>22.27</v>
      </c>
      <c r="Y42" s="70">
        <f t="shared" si="22"/>
        <v>7.5</v>
      </c>
      <c r="Z42" s="86">
        <v>1375</v>
      </c>
      <c r="AA42" s="86">
        <v>125</v>
      </c>
      <c r="AB42" s="83">
        <v>105</v>
      </c>
      <c r="AC42" s="83">
        <v>0</v>
      </c>
      <c r="AD42" s="83">
        <v>40</v>
      </c>
      <c r="AE42" s="83">
        <v>0</v>
      </c>
      <c r="AF42" s="83">
        <v>70</v>
      </c>
      <c r="AG42" s="83">
        <v>50</v>
      </c>
      <c r="AH42" s="70">
        <f t="shared" ref="AH42:AH43" si="119">ROUND(Z42*56.82%-R42,2)</f>
        <v>345.35</v>
      </c>
      <c r="AI42" s="70">
        <f t="shared" si="24"/>
        <v>30.5</v>
      </c>
      <c r="AJ42" s="70">
        <f t="shared" si="94"/>
        <v>26.25</v>
      </c>
      <c r="AK42" s="70">
        <f t="shared" si="25"/>
        <v>0</v>
      </c>
      <c r="AL42" s="70">
        <f t="shared" si="3"/>
        <v>10</v>
      </c>
      <c r="AM42" s="70">
        <f t="shared" si="26"/>
        <v>0</v>
      </c>
      <c r="AN42" s="70">
        <f t="shared" si="105"/>
        <v>17.5</v>
      </c>
      <c r="AO42" s="70">
        <f t="shared" si="106"/>
        <v>12.5</v>
      </c>
      <c r="AP42" s="70">
        <f t="shared" si="29"/>
        <v>781.28</v>
      </c>
      <c r="AQ42" s="70">
        <f t="shared" si="30"/>
        <v>50</v>
      </c>
      <c r="AR42" s="70">
        <f t="shared" si="31"/>
        <v>59.66</v>
      </c>
      <c r="AS42" s="70">
        <f t="shared" si="32"/>
        <v>0</v>
      </c>
      <c r="AT42" s="70">
        <f t="shared" si="33"/>
        <v>22.73</v>
      </c>
      <c r="AU42" s="70">
        <f t="shared" si="34"/>
        <v>0</v>
      </c>
      <c r="AV42" s="70">
        <f t="shared" si="35"/>
        <v>39.769999999999996</v>
      </c>
      <c r="AW42" s="70">
        <f t="shared" si="36"/>
        <v>20</v>
      </c>
      <c r="AX42" s="70">
        <f t="shared" si="37"/>
        <v>343.75</v>
      </c>
      <c r="AY42" s="70">
        <f t="shared" si="38"/>
        <v>31.25</v>
      </c>
      <c r="AZ42" s="70">
        <f t="shared" si="77"/>
        <v>21.28</v>
      </c>
      <c r="BA42" s="70">
        <f t="shared" si="39"/>
        <v>0</v>
      </c>
      <c r="BB42" s="70">
        <f t="shared" si="40"/>
        <v>10</v>
      </c>
      <c r="BC42" s="70">
        <f t="shared" si="41"/>
        <v>0</v>
      </c>
      <c r="BD42" s="70">
        <f t="shared" si="42"/>
        <v>17.5</v>
      </c>
      <c r="BE42" s="70">
        <f t="shared" si="100"/>
        <v>12.02</v>
      </c>
      <c r="BF42" s="70">
        <f t="shared" si="44"/>
        <v>1125.03</v>
      </c>
      <c r="BG42" s="70">
        <f t="shared" si="45"/>
        <v>81.25</v>
      </c>
      <c r="BH42" s="70">
        <f t="shared" si="46"/>
        <v>80.94</v>
      </c>
      <c r="BI42" s="70">
        <f t="shared" si="47"/>
        <v>0</v>
      </c>
      <c r="BJ42" s="70">
        <f t="shared" si="48"/>
        <v>32.730000000000004</v>
      </c>
      <c r="BK42" s="70">
        <f t="shared" si="49"/>
        <v>0</v>
      </c>
      <c r="BL42" s="70">
        <f t="shared" si="50"/>
        <v>57.269999999999996</v>
      </c>
      <c r="BM42" s="70">
        <f t="shared" si="51"/>
        <v>32.019999999999996</v>
      </c>
      <c r="BN42" s="70">
        <v>1400</v>
      </c>
      <c r="BO42" s="70">
        <v>125</v>
      </c>
      <c r="BP42" s="70">
        <v>125</v>
      </c>
      <c r="BQ42" s="70">
        <v>0</v>
      </c>
      <c r="BR42" s="70">
        <v>50</v>
      </c>
      <c r="BS42" s="70">
        <v>0</v>
      </c>
      <c r="BT42" s="70">
        <v>80</v>
      </c>
      <c r="BU42" s="70">
        <v>50</v>
      </c>
      <c r="BV42" s="70">
        <f t="shared" si="52"/>
        <v>274.97000000000003</v>
      </c>
      <c r="BW42" s="70">
        <f t="shared" si="53"/>
        <v>43.75</v>
      </c>
      <c r="BX42" s="70">
        <f t="shared" si="54"/>
        <v>44.06</v>
      </c>
      <c r="BY42" s="70">
        <f t="shared" si="55"/>
        <v>0</v>
      </c>
      <c r="BZ42" s="70">
        <f t="shared" si="56"/>
        <v>17.27</v>
      </c>
      <c r="CA42" s="70">
        <f t="shared" si="57"/>
        <v>0</v>
      </c>
      <c r="CB42" s="70">
        <f t="shared" si="58"/>
        <v>22.73</v>
      </c>
      <c r="CC42" s="156">
        <f t="shared" si="59"/>
        <v>17.98</v>
      </c>
      <c r="CD42" s="121">
        <f>BV42</f>
        <v>274.97000000000003</v>
      </c>
      <c r="CE42" s="70">
        <f t="shared" si="101"/>
        <v>32.81</v>
      </c>
      <c r="CF42" s="70">
        <f t="shared" si="61"/>
        <v>44.06</v>
      </c>
      <c r="CG42" s="70">
        <f t="shared" si="62"/>
        <v>0</v>
      </c>
      <c r="CH42" s="70">
        <f t="shared" si="63"/>
        <v>17.27</v>
      </c>
      <c r="CI42" s="70">
        <f t="shared" si="64"/>
        <v>0</v>
      </c>
      <c r="CJ42" s="70">
        <f t="shared" si="65"/>
        <v>22.73</v>
      </c>
      <c r="CK42" s="70">
        <f t="shared" si="66"/>
        <v>17.98</v>
      </c>
      <c r="CL42" s="70"/>
      <c r="CM42" s="70">
        <f t="shared" si="67"/>
        <v>1400</v>
      </c>
      <c r="CN42" s="70">
        <f t="shared" si="68"/>
        <v>114.06</v>
      </c>
      <c r="CO42" s="70">
        <f t="shared" si="69"/>
        <v>125</v>
      </c>
      <c r="CP42" s="70">
        <f t="shared" si="70"/>
        <v>0</v>
      </c>
      <c r="CQ42" s="70">
        <f t="shared" si="71"/>
        <v>50</v>
      </c>
      <c r="CR42" s="70">
        <f t="shared" si="72"/>
        <v>0</v>
      </c>
      <c r="CS42" s="70">
        <f t="shared" si="73"/>
        <v>80</v>
      </c>
      <c r="CT42" s="70">
        <f t="shared" si="74"/>
        <v>50</v>
      </c>
    </row>
    <row r="43" spans="1:98" ht="20.100000000000001" customHeight="1">
      <c r="A43" s="19">
        <v>29</v>
      </c>
      <c r="B43" s="20" t="s">
        <v>37</v>
      </c>
      <c r="C43" s="21">
        <v>100</v>
      </c>
      <c r="D43" s="21">
        <v>0</v>
      </c>
      <c r="E43" s="10">
        <f t="shared" si="117"/>
        <v>100</v>
      </c>
      <c r="F43" s="22">
        <v>25</v>
      </c>
      <c r="G43" s="22">
        <v>0</v>
      </c>
      <c r="H43" s="10">
        <f t="shared" si="12"/>
        <v>25</v>
      </c>
      <c r="I43" s="22">
        <v>30</v>
      </c>
      <c r="J43" s="22">
        <v>0</v>
      </c>
      <c r="K43" s="10">
        <f t="shared" si="13"/>
        <v>30</v>
      </c>
      <c r="L43" s="22">
        <v>0</v>
      </c>
      <c r="M43" s="22">
        <v>0</v>
      </c>
      <c r="N43" s="10">
        <f t="shared" si="14"/>
        <v>0</v>
      </c>
      <c r="O43" s="10">
        <f t="shared" si="118"/>
        <v>155</v>
      </c>
      <c r="P43" s="23">
        <f t="shared" si="118"/>
        <v>0</v>
      </c>
      <c r="Q43" s="10">
        <f t="shared" si="1"/>
        <v>155</v>
      </c>
      <c r="R43" s="65">
        <f t="shared" si="15"/>
        <v>31.82</v>
      </c>
      <c r="S43" s="65">
        <f t="shared" si="16"/>
        <v>0</v>
      </c>
      <c r="T43" s="65">
        <f t="shared" si="17"/>
        <v>7.96</v>
      </c>
      <c r="U43" s="65">
        <f t="shared" si="18"/>
        <v>0</v>
      </c>
      <c r="V43" s="65">
        <f t="shared" si="19"/>
        <v>9.5500000000000007</v>
      </c>
      <c r="W43" s="65">
        <f t="shared" si="20"/>
        <v>0</v>
      </c>
      <c r="X43" s="70">
        <f t="shared" si="21"/>
        <v>0</v>
      </c>
      <c r="Y43" s="70">
        <f t="shared" si="22"/>
        <v>0</v>
      </c>
      <c r="Z43" s="83">
        <v>100</v>
      </c>
      <c r="AA43" s="83">
        <v>0</v>
      </c>
      <c r="AB43" s="83">
        <v>25</v>
      </c>
      <c r="AC43" s="83">
        <v>0</v>
      </c>
      <c r="AD43" s="83">
        <v>30</v>
      </c>
      <c r="AE43" s="83">
        <v>0</v>
      </c>
      <c r="AF43" s="83">
        <v>0</v>
      </c>
      <c r="AG43" s="83">
        <v>0</v>
      </c>
      <c r="AH43" s="70">
        <f t="shared" si="119"/>
        <v>25</v>
      </c>
      <c r="AI43" s="70">
        <f t="shared" si="24"/>
        <v>0</v>
      </c>
      <c r="AJ43" s="70">
        <f t="shared" si="94"/>
        <v>6.25</v>
      </c>
      <c r="AK43" s="70">
        <f t="shared" si="25"/>
        <v>0</v>
      </c>
      <c r="AL43" s="70">
        <f t="shared" si="3"/>
        <v>7.5</v>
      </c>
      <c r="AM43" s="70">
        <f t="shared" si="26"/>
        <v>0</v>
      </c>
      <c r="AN43" s="70">
        <f t="shared" si="105"/>
        <v>0</v>
      </c>
      <c r="AO43" s="70">
        <f t="shared" si="106"/>
        <v>0</v>
      </c>
      <c r="AP43" s="70">
        <f t="shared" si="29"/>
        <v>56.82</v>
      </c>
      <c r="AQ43" s="70">
        <f t="shared" si="30"/>
        <v>0</v>
      </c>
      <c r="AR43" s="70">
        <f t="shared" si="31"/>
        <v>14.21</v>
      </c>
      <c r="AS43" s="70">
        <f t="shared" si="32"/>
        <v>0</v>
      </c>
      <c r="AT43" s="70">
        <f t="shared" si="33"/>
        <v>17.05</v>
      </c>
      <c r="AU43" s="70">
        <f t="shared" si="34"/>
        <v>0</v>
      </c>
      <c r="AV43" s="70">
        <f t="shared" si="35"/>
        <v>0</v>
      </c>
      <c r="AW43" s="70">
        <f t="shared" si="36"/>
        <v>0</v>
      </c>
      <c r="AX43" s="70">
        <f t="shared" si="37"/>
        <v>25</v>
      </c>
      <c r="AY43" s="70">
        <f t="shared" si="38"/>
        <v>0</v>
      </c>
      <c r="AZ43" s="70">
        <f t="shared" si="77"/>
        <v>5.07</v>
      </c>
      <c r="BA43" s="70">
        <f t="shared" si="39"/>
        <v>0</v>
      </c>
      <c r="BB43" s="70">
        <f t="shared" si="40"/>
        <v>7.5</v>
      </c>
      <c r="BC43" s="70">
        <f t="shared" si="41"/>
        <v>0</v>
      </c>
      <c r="BD43" s="70">
        <f t="shared" si="42"/>
        <v>0</v>
      </c>
      <c r="BE43" s="70">
        <f t="shared" si="100"/>
        <v>0</v>
      </c>
      <c r="BF43" s="70">
        <f t="shared" si="44"/>
        <v>81.819999999999993</v>
      </c>
      <c r="BG43" s="70">
        <f t="shared" si="45"/>
        <v>0</v>
      </c>
      <c r="BH43" s="70">
        <f t="shared" si="46"/>
        <v>19.28</v>
      </c>
      <c r="BI43" s="70">
        <f t="shared" si="47"/>
        <v>0</v>
      </c>
      <c r="BJ43" s="70">
        <f t="shared" si="48"/>
        <v>24.55</v>
      </c>
      <c r="BK43" s="70">
        <f t="shared" si="49"/>
        <v>0</v>
      </c>
      <c r="BL43" s="70">
        <f t="shared" si="50"/>
        <v>0</v>
      </c>
      <c r="BM43" s="70">
        <f t="shared" si="51"/>
        <v>0</v>
      </c>
      <c r="BN43" s="70">
        <v>100</v>
      </c>
      <c r="BO43" s="70">
        <v>0</v>
      </c>
      <c r="BP43" s="70">
        <v>30.72</v>
      </c>
      <c r="BQ43" s="70">
        <v>0</v>
      </c>
      <c r="BR43" s="70">
        <v>34.4</v>
      </c>
      <c r="BS43" s="70">
        <v>0</v>
      </c>
      <c r="BT43" s="70">
        <v>0</v>
      </c>
      <c r="BU43" s="70">
        <v>0</v>
      </c>
      <c r="BV43" s="70">
        <f t="shared" si="52"/>
        <v>18.18</v>
      </c>
      <c r="BW43" s="70">
        <f t="shared" si="53"/>
        <v>0</v>
      </c>
      <c r="BX43" s="70">
        <f t="shared" si="54"/>
        <v>11.44</v>
      </c>
      <c r="BY43" s="70">
        <f t="shared" si="55"/>
        <v>0</v>
      </c>
      <c r="BZ43" s="70">
        <f t="shared" si="56"/>
        <v>9.85</v>
      </c>
      <c r="CA43" s="70">
        <f t="shared" si="57"/>
        <v>0</v>
      </c>
      <c r="CB43" s="70">
        <f t="shared" si="58"/>
        <v>0</v>
      </c>
      <c r="CC43" s="156">
        <f t="shared" si="59"/>
        <v>0</v>
      </c>
      <c r="CD43" s="121">
        <f t="shared" ref="CD43:CD44" si="120">BV43</f>
        <v>18.18</v>
      </c>
      <c r="CE43" s="70">
        <f t="shared" si="101"/>
        <v>0</v>
      </c>
      <c r="CF43" s="70">
        <f t="shared" si="61"/>
        <v>11.44</v>
      </c>
      <c r="CG43" s="70">
        <f t="shared" si="62"/>
        <v>0</v>
      </c>
      <c r="CH43" s="70">
        <f t="shared" si="63"/>
        <v>9.85</v>
      </c>
      <c r="CI43" s="70">
        <f t="shared" si="64"/>
        <v>0</v>
      </c>
      <c r="CJ43" s="70">
        <f t="shared" si="65"/>
        <v>0</v>
      </c>
      <c r="CK43" s="70">
        <f t="shared" si="66"/>
        <v>0</v>
      </c>
      <c r="CL43" s="70"/>
      <c r="CM43" s="70">
        <f t="shared" si="67"/>
        <v>100</v>
      </c>
      <c r="CN43" s="70">
        <f t="shared" si="68"/>
        <v>0</v>
      </c>
      <c r="CO43" s="70">
        <f t="shared" si="69"/>
        <v>30.72</v>
      </c>
      <c r="CP43" s="70">
        <f t="shared" si="70"/>
        <v>0</v>
      </c>
      <c r="CQ43" s="70">
        <f t="shared" si="71"/>
        <v>34.4</v>
      </c>
      <c r="CR43" s="70">
        <f t="shared" si="72"/>
        <v>0</v>
      </c>
      <c r="CS43" s="70">
        <f t="shared" si="73"/>
        <v>0</v>
      </c>
      <c r="CT43" s="70">
        <f t="shared" si="74"/>
        <v>0</v>
      </c>
    </row>
    <row r="44" spans="1:98" ht="20.100000000000001" customHeight="1">
      <c r="A44" s="19">
        <v>30</v>
      </c>
      <c r="B44" s="20" t="s">
        <v>38</v>
      </c>
      <c r="C44" s="21">
        <v>500</v>
      </c>
      <c r="D44" s="21">
        <v>0</v>
      </c>
      <c r="E44" s="10">
        <f t="shared" si="117"/>
        <v>500</v>
      </c>
      <c r="F44" s="22">
        <v>0</v>
      </c>
      <c r="G44" s="22">
        <v>0</v>
      </c>
      <c r="H44" s="10">
        <f t="shared" si="12"/>
        <v>0</v>
      </c>
      <c r="I44" s="22">
        <v>0</v>
      </c>
      <c r="J44" s="22">
        <v>0</v>
      </c>
      <c r="K44" s="10">
        <f t="shared" si="13"/>
        <v>0</v>
      </c>
      <c r="L44" s="22">
        <v>0</v>
      </c>
      <c r="M44" s="22">
        <v>0</v>
      </c>
      <c r="N44" s="10">
        <f t="shared" si="14"/>
        <v>0</v>
      </c>
      <c r="O44" s="10">
        <f t="shared" si="118"/>
        <v>500</v>
      </c>
      <c r="P44" s="23">
        <f t="shared" si="118"/>
        <v>0</v>
      </c>
      <c r="Q44" s="10">
        <f t="shared" si="1"/>
        <v>500</v>
      </c>
      <c r="R44" s="65">
        <f t="shared" si="15"/>
        <v>159.1</v>
      </c>
      <c r="S44" s="65">
        <f t="shared" si="16"/>
        <v>0</v>
      </c>
      <c r="T44" s="65">
        <f t="shared" si="17"/>
        <v>0</v>
      </c>
      <c r="U44" s="65">
        <f t="shared" si="18"/>
        <v>0</v>
      </c>
      <c r="V44" s="65">
        <f t="shared" si="19"/>
        <v>0</v>
      </c>
      <c r="W44" s="65">
        <f t="shared" si="20"/>
        <v>0</v>
      </c>
      <c r="X44" s="70">
        <f t="shared" si="21"/>
        <v>0</v>
      </c>
      <c r="Y44" s="70">
        <f t="shared" si="22"/>
        <v>0</v>
      </c>
      <c r="Z44" s="86">
        <v>495</v>
      </c>
      <c r="AA44" s="86">
        <v>5</v>
      </c>
      <c r="AB44" s="83">
        <v>0</v>
      </c>
      <c r="AC44" s="83">
        <v>0</v>
      </c>
      <c r="AD44" s="83">
        <v>0</v>
      </c>
      <c r="AE44" s="83">
        <v>0</v>
      </c>
      <c r="AF44" s="83">
        <v>0</v>
      </c>
      <c r="AG44" s="83">
        <v>0</v>
      </c>
      <c r="AH44" s="70">
        <f>ROUND(Z44*56.82%-R44,2)-0.01</f>
        <v>122.14999999999999</v>
      </c>
      <c r="AI44" s="70">
        <f t="shared" si="24"/>
        <v>2</v>
      </c>
      <c r="AJ44" s="70">
        <f t="shared" si="94"/>
        <v>0</v>
      </c>
      <c r="AK44" s="70">
        <f t="shared" si="25"/>
        <v>0</v>
      </c>
      <c r="AL44" s="70">
        <f t="shared" si="3"/>
        <v>0</v>
      </c>
      <c r="AM44" s="70">
        <f t="shared" si="26"/>
        <v>0</v>
      </c>
      <c r="AN44" s="70">
        <f t="shared" si="105"/>
        <v>0</v>
      </c>
      <c r="AO44" s="70">
        <f t="shared" si="106"/>
        <v>0</v>
      </c>
      <c r="AP44" s="70">
        <f t="shared" si="29"/>
        <v>281.25</v>
      </c>
      <c r="AQ44" s="70">
        <f t="shared" si="30"/>
        <v>2</v>
      </c>
      <c r="AR44" s="70">
        <f t="shared" si="31"/>
        <v>0</v>
      </c>
      <c r="AS44" s="70">
        <f t="shared" si="32"/>
        <v>0</v>
      </c>
      <c r="AT44" s="70">
        <f t="shared" si="33"/>
        <v>0</v>
      </c>
      <c r="AU44" s="70">
        <f t="shared" si="34"/>
        <v>0</v>
      </c>
      <c r="AV44" s="70">
        <f t="shared" si="35"/>
        <v>0</v>
      </c>
      <c r="AW44" s="70">
        <f t="shared" si="36"/>
        <v>0</v>
      </c>
      <c r="AX44" s="70">
        <f t="shared" si="37"/>
        <v>123.75</v>
      </c>
      <c r="AY44" s="93">
        <f>ROUND(AA44*16.66%,2)</f>
        <v>0.83</v>
      </c>
      <c r="AZ44" s="70">
        <f t="shared" si="77"/>
        <v>0</v>
      </c>
      <c r="BA44" s="70">
        <f t="shared" si="39"/>
        <v>0</v>
      </c>
      <c r="BB44" s="70">
        <f t="shared" si="40"/>
        <v>0</v>
      </c>
      <c r="BC44" s="70">
        <f t="shared" si="41"/>
        <v>0</v>
      </c>
      <c r="BD44" s="70">
        <f t="shared" si="42"/>
        <v>0</v>
      </c>
      <c r="BE44" s="70">
        <f t="shared" si="100"/>
        <v>0</v>
      </c>
      <c r="BF44" s="70">
        <f t="shared" si="44"/>
        <v>405</v>
      </c>
      <c r="BG44" s="70">
        <f t="shared" si="45"/>
        <v>2.83</v>
      </c>
      <c r="BH44" s="70">
        <f t="shared" si="46"/>
        <v>0</v>
      </c>
      <c r="BI44" s="70">
        <f t="shared" si="47"/>
        <v>0</v>
      </c>
      <c r="BJ44" s="70">
        <f t="shared" si="48"/>
        <v>0</v>
      </c>
      <c r="BK44" s="70">
        <f t="shared" si="49"/>
        <v>0</v>
      </c>
      <c r="BL44" s="70">
        <f t="shared" si="50"/>
        <v>0</v>
      </c>
      <c r="BM44" s="70">
        <f t="shared" si="51"/>
        <v>0</v>
      </c>
      <c r="BN44" s="70">
        <v>495</v>
      </c>
      <c r="BO44" s="70">
        <v>5</v>
      </c>
      <c r="BP44" s="70">
        <v>0</v>
      </c>
      <c r="BQ44" s="70">
        <v>0</v>
      </c>
      <c r="BR44" s="70">
        <v>0</v>
      </c>
      <c r="BS44" s="70">
        <v>0</v>
      </c>
      <c r="BT44" s="70">
        <v>0</v>
      </c>
      <c r="BU44" s="70">
        <v>0</v>
      </c>
      <c r="BV44" s="70">
        <f t="shared" si="52"/>
        <v>90</v>
      </c>
      <c r="BW44" s="70">
        <f t="shared" si="53"/>
        <v>2.17</v>
      </c>
      <c r="BX44" s="70">
        <f t="shared" si="54"/>
        <v>0</v>
      </c>
      <c r="BY44" s="70">
        <f t="shared" si="55"/>
        <v>0</v>
      </c>
      <c r="BZ44" s="70">
        <f t="shared" si="56"/>
        <v>0</v>
      </c>
      <c r="CA44" s="70">
        <f t="shared" si="57"/>
        <v>0</v>
      </c>
      <c r="CB44" s="70">
        <f t="shared" si="58"/>
        <v>0</v>
      </c>
      <c r="CC44" s="156">
        <f t="shared" si="59"/>
        <v>0</v>
      </c>
      <c r="CD44" s="121">
        <f t="shared" si="120"/>
        <v>90</v>
      </c>
      <c r="CE44" s="70">
        <f t="shared" si="101"/>
        <v>1.63</v>
      </c>
      <c r="CF44" s="70">
        <f t="shared" si="61"/>
        <v>0</v>
      </c>
      <c r="CG44" s="70">
        <f t="shared" si="62"/>
        <v>0</v>
      </c>
      <c r="CH44" s="70">
        <f t="shared" si="63"/>
        <v>0</v>
      </c>
      <c r="CI44" s="70">
        <f t="shared" si="64"/>
        <v>0</v>
      </c>
      <c r="CJ44" s="70">
        <f t="shared" si="65"/>
        <v>0</v>
      </c>
      <c r="CK44" s="70">
        <f t="shared" si="66"/>
        <v>0</v>
      </c>
      <c r="CL44" s="70"/>
      <c r="CM44" s="70">
        <f t="shared" si="67"/>
        <v>495</v>
      </c>
      <c r="CN44" s="70">
        <f t="shared" si="68"/>
        <v>4.46</v>
      </c>
      <c r="CO44" s="70">
        <f t="shared" si="69"/>
        <v>0</v>
      </c>
      <c r="CP44" s="70">
        <f t="shared" si="70"/>
        <v>0</v>
      </c>
      <c r="CQ44" s="70">
        <f t="shared" si="71"/>
        <v>0</v>
      </c>
      <c r="CR44" s="70">
        <f t="shared" si="72"/>
        <v>0</v>
      </c>
      <c r="CS44" s="70">
        <f t="shared" si="73"/>
        <v>0</v>
      </c>
      <c r="CT44" s="70">
        <f t="shared" si="74"/>
        <v>0</v>
      </c>
    </row>
    <row r="45" spans="1:98" s="29" customFormat="1" ht="20.100000000000001" customHeight="1">
      <c r="A45" s="26"/>
      <c r="B45" s="27" t="s">
        <v>36</v>
      </c>
      <c r="C45" s="28">
        <f t="shared" ref="C45:BN45" si="121">+C42+C43+C44</f>
        <v>1970</v>
      </c>
      <c r="D45" s="28">
        <f t="shared" si="121"/>
        <v>130</v>
      </c>
      <c r="E45" s="28">
        <f t="shared" si="121"/>
        <v>2100</v>
      </c>
      <c r="F45" s="28">
        <f t="shared" si="121"/>
        <v>130</v>
      </c>
      <c r="G45" s="28">
        <f t="shared" si="121"/>
        <v>0</v>
      </c>
      <c r="H45" s="28">
        <f t="shared" si="121"/>
        <v>130</v>
      </c>
      <c r="I45" s="28">
        <f t="shared" si="121"/>
        <v>70</v>
      </c>
      <c r="J45" s="28">
        <f t="shared" si="121"/>
        <v>0</v>
      </c>
      <c r="K45" s="28">
        <f t="shared" si="121"/>
        <v>70</v>
      </c>
      <c r="L45" s="28">
        <f t="shared" si="121"/>
        <v>70</v>
      </c>
      <c r="M45" s="28">
        <f t="shared" si="121"/>
        <v>50</v>
      </c>
      <c r="N45" s="28">
        <f t="shared" si="121"/>
        <v>120</v>
      </c>
      <c r="O45" s="28">
        <f t="shared" si="121"/>
        <v>2240</v>
      </c>
      <c r="P45" s="28">
        <f t="shared" si="121"/>
        <v>180</v>
      </c>
      <c r="Q45" s="28">
        <f t="shared" si="121"/>
        <v>2420</v>
      </c>
      <c r="R45" s="28">
        <f t="shared" si="121"/>
        <v>626.85</v>
      </c>
      <c r="S45" s="28">
        <f t="shared" si="121"/>
        <v>19.5</v>
      </c>
      <c r="T45" s="28">
        <f t="shared" si="121"/>
        <v>41.37</v>
      </c>
      <c r="U45" s="28">
        <f t="shared" si="121"/>
        <v>0</v>
      </c>
      <c r="V45" s="28">
        <f t="shared" si="121"/>
        <v>22.28</v>
      </c>
      <c r="W45" s="75">
        <f t="shared" si="121"/>
        <v>0</v>
      </c>
      <c r="X45" s="28">
        <f t="shared" si="121"/>
        <v>22.27</v>
      </c>
      <c r="Y45" s="28">
        <f t="shared" si="121"/>
        <v>7.5</v>
      </c>
      <c r="Z45" s="28">
        <f t="shared" si="121"/>
        <v>1970</v>
      </c>
      <c r="AA45" s="28">
        <f t="shared" si="121"/>
        <v>130</v>
      </c>
      <c r="AB45" s="28">
        <f t="shared" si="121"/>
        <v>130</v>
      </c>
      <c r="AC45" s="28">
        <f t="shared" si="121"/>
        <v>0</v>
      </c>
      <c r="AD45" s="28">
        <f t="shared" si="121"/>
        <v>70</v>
      </c>
      <c r="AE45" s="28">
        <f t="shared" si="121"/>
        <v>0</v>
      </c>
      <c r="AF45" s="28">
        <f t="shared" si="121"/>
        <v>70</v>
      </c>
      <c r="AG45" s="28">
        <f t="shared" si="121"/>
        <v>50</v>
      </c>
      <c r="AH45" s="28">
        <f t="shared" si="121"/>
        <v>492.5</v>
      </c>
      <c r="AI45" s="28">
        <f t="shared" si="121"/>
        <v>32.5</v>
      </c>
      <c r="AJ45" s="28">
        <f t="shared" si="121"/>
        <v>32.5</v>
      </c>
      <c r="AK45" s="28">
        <f t="shared" si="121"/>
        <v>0</v>
      </c>
      <c r="AL45" s="28">
        <f t="shared" si="121"/>
        <v>17.5</v>
      </c>
      <c r="AM45" s="28">
        <f t="shared" si="121"/>
        <v>0</v>
      </c>
      <c r="AN45" s="28">
        <f t="shared" si="121"/>
        <v>17.5</v>
      </c>
      <c r="AO45" s="28">
        <f t="shared" si="121"/>
        <v>12.5</v>
      </c>
      <c r="AP45" s="28">
        <f t="shared" si="121"/>
        <v>1119.3499999999999</v>
      </c>
      <c r="AQ45" s="28">
        <f t="shared" si="121"/>
        <v>52</v>
      </c>
      <c r="AR45" s="28">
        <f t="shared" si="121"/>
        <v>73.87</v>
      </c>
      <c r="AS45" s="28">
        <f t="shared" si="121"/>
        <v>0</v>
      </c>
      <c r="AT45" s="28">
        <f t="shared" si="121"/>
        <v>39.78</v>
      </c>
      <c r="AU45" s="28">
        <f t="shared" si="121"/>
        <v>0</v>
      </c>
      <c r="AV45" s="28">
        <f t="shared" si="121"/>
        <v>39.769999999999996</v>
      </c>
      <c r="AW45" s="28">
        <f t="shared" si="121"/>
        <v>20</v>
      </c>
      <c r="AX45" s="28">
        <f t="shared" si="121"/>
        <v>492.5</v>
      </c>
      <c r="AY45" s="28">
        <f t="shared" si="121"/>
        <v>32.08</v>
      </c>
      <c r="AZ45" s="28">
        <f t="shared" si="121"/>
        <v>26.35</v>
      </c>
      <c r="BA45" s="28">
        <f t="shared" si="121"/>
        <v>0</v>
      </c>
      <c r="BB45" s="28">
        <f t="shared" si="121"/>
        <v>17.5</v>
      </c>
      <c r="BC45" s="28">
        <f t="shared" si="121"/>
        <v>0</v>
      </c>
      <c r="BD45" s="28">
        <f t="shared" si="121"/>
        <v>17.5</v>
      </c>
      <c r="BE45" s="28">
        <f t="shared" si="121"/>
        <v>12.02</v>
      </c>
      <c r="BF45" s="28">
        <f t="shared" si="121"/>
        <v>1611.85</v>
      </c>
      <c r="BG45" s="28">
        <f t="shared" si="121"/>
        <v>84.08</v>
      </c>
      <c r="BH45" s="28">
        <f t="shared" si="121"/>
        <v>100.22</v>
      </c>
      <c r="BI45" s="28">
        <f t="shared" si="121"/>
        <v>0</v>
      </c>
      <c r="BJ45" s="28">
        <f t="shared" si="121"/>
        <v>57.28</v>
      </c>
      <c r="BK45" s="28">
        <f t="shared" si="121"/>
        <v>0</v>
      </c>
      <c r="BL45" s="28">
        <f t="shared" si="121"/>
        <v>57.269999999999996</v>
      </c>
      <c r="BM45" s="28">
        <f t="shared" si="121"/>
        <v>32.019999999999996</v>
      </c>
      <c r="BN45" s="28">
        <f t="shared" si="121"/>
        <v>1995</v>
      </c>
      <c r="BO45" s="28">
        <f t="shared" ref="BO45:CT45" si="122">+BO42+BO43+BO44</f>
        <v>130</v>
      </c>
      <c r="BP45" s="28">
        <f t="shared" si="122"/>
        <v>155.72</v>
      </c>
      <c r="BQ45" s="28">
        <f t="shared" si="122"/>
        <v>0</v>
      </c>
      <c r="BR45" s="28">
        <f t="shared" si="122"/>
        <v>84.4</v>
      </c>
      <c r="BS45" s="28">
        <f t="shared" si="122"/>
        <v>0</v>
      </c>
      <c r="BT45" s="28">
        <f t="shared" si="122"/>
        <v>80</v>
      </c>
      <c r="BU45" s="28">
        <f t="shared" si="122"/>
        <v>50</v>
      </c>
      <c r="BV45" s="28">
        <f t="shared" si="122"/>
        <v>383.15000000000003</v>
      </c>
      <c r="BW45" s="28">
        <f t="shared" si="122"/>
        <v>45.92</v>
      </c>
      <c r="BX45" s="28">
        <f t="shared" si="122"/>
        <v>55.5</v>
      </c>
      <c r="BY45" s="28">
        <f t="shared" si="122"/>
        <v>0</v>
      </c>
      <c r="BZ45" s="28">
        <f t="shared" si="122"/>
        <v>27.119999999999997</v>
      </c>
      <c r="CA45" s="28">
        <f t="shared" si="122"/>
        <v>0</v>
      </c>
      <c r="CB45" s="28">
        <f t="shared" si="122"/>
        <v>22.73</v>
      </c>
      <c r="CC45" s="75">
        <f t="shared" si="122"/>
        <v>17.98</v>
      </c>
      <c r="CD45" s="28">
        <f t="shared" si="122"/>
        <v>383.15000000000003</v>
      </c>
      <c r="CE45" s="28">
        <f t="shared" si="122"/>
        <v>34.440000000000005</v>
      </c>
      <c r="CF45" s="28">
        <f t="shared" si="122"/>
        <v>55.5</v>
      </c>
      <c r="CG45" s="28">
        <f t="shared" si="122"/>
        <v>0</v>
      </c>
      <c r="CH45" s="28">
        <f t="shared" si="122"/>
        <v>27.119999999999997</v>
      </c>
      <c r="CI45" s="28">
        <f t="shared" si="122"/>
        <v>0</v>
      </c>
      <c r="CJ45" s="28">
        <f t="shared" si="122"/>
        <v>22.73</v>
      </c>
      <c r="CK45" s="28">
        <f t="shared" si="122"/>
        <v>17.98</v>
      </c>
      <c r="CL45" s="28">
        <f t="shared" si="122"/>
        <v>0</v>
      </c>
      <c r="CM45" s="28">
        <f t="shared" si="122"/>
        <v>1995</v>
      </c>
      <c r="CN45" s="28">
        <f t="shared" si="122"/>
        <v>118.52</v>
      </c>
      <c r="CO45" s="28">
        <f t="shared" si="122"/>
        <v>155.72</v>
      </c>
      <c r="CP45" s="28">
        <f t="shared" si="122"/>
        <v>0</v>
      </c>
      <c r="CQ45" s="28">
        <f t="shared" si="122"/>
        <v>84.4</v>
      </c>
      <c r="CR45" s="28">
        <f t="shared" si="122"/>
        <v>0</v>
      </c>
      <c r="CS45" s="28">
        <f t="shared" si="122"/>
        <v>80</v>
      </c>
      <c r="CT45" s="28">
        <f t="shared" si="122"/>
        <v>50</v>
      </c>
    </row>
    <row r="46" spans="1:98" ht="20.100000000000001" customHeight="1">
      <c r="A46" s="19">
        <v>31</v>
      </c>
      <c r="B46" s="20" t="s">
        <v>39</v>
      </c>
      <c r="C46" s="21">
        <v>525</v>
      </c>
      <c r="D46" s="21">
        <v>400</v>
      </c>
      <c r="E46" s="10">
        <f t="shared" ref="E46:E57" si="123">C46+D46</f>
        <v>925</v>
      </c>
      <c r="F46" s="22">
        <v>0</v>
      </c>
      <c r="G46" s="22">
        <v>0</v>
      </c>
      <c r="H46" s="10">
        <f t="shared" si="12"/>
        <v>0</v>
      </c>
      <c r="I46" s="22">
        <v>50</v>
      </c>
      <c r="J46" s="22">
        <v>0</v>
      </c>
      <c r="K46" s="10">
        <f t="shared" si="13"/>
        <v>50</v>
      </c>
      <c r="L46" s="22">
        <v>50</v>
      </c>
      <c r="M46" s="22">
        <v>30</v>
      </c>
      <c r="N46" s="10">
        <f t="shared" si="14"/>
        <v>80</v>
      </c>
      <c r="O46" s="10">
        <f t="shared" ref="O46:P50" si="124">C46+F46+I46+L46</f>
        <v>625</v>
      </c>
      <c r="P46" s="23">
        <f t="shared" si="124"/>
        <v>430</v>
      </c>
      <c r="Q46" s="10">
        <f t="shared" si="1"/>
        <v>1055</v>
      </c>
      <c r="R46" s="65">
        <f t="shared" si="15"/>
        <v>167.06</v>
      </c>
      <c r="S46" s="65">
        <f t="shared" si="16"/>
        <v>60</v>
      </c>
      <c r="T46" s="65">
        <f t="shared" si="17"/>
        <v>0</v>
      </c>
      <c r="U46" s="65">
        <f t="shared" si="18"/>
        <v>0</v>
      </c>
      <c r="V46" s="65">
        <f t="shared" si="19"/>
        <v>15.91</v>
      </c>
      <c r="W46" s="65">
        <f t="shared" si="20"/>
        <v>0</v>
      </c>
      <c r="X46" s="70">
        <f t="shared" si="21"/>
        <v>15.91</v>
      </c>
      <c r="Y46" s="70">
        <f t="shared" si="22"/>
        <v>4.5</v>
      </c>
      <c r="Z46" s="83">
        <v>525</v>
      </c>
      <c r="AA46" s="83">
        <v>400</v>
      </c>
      <c r="AB46" s="83">
        <v>0</v>
      </c>
      <c r="AC46" s="83">
        <v>0</v>
      </c>
      <c r="AD46" s="83">
        <v>50</v>
      </c>
      <c r="AE46" s="83">
        <v>0</v>
      </c>
      <c r="AF46" s="83">
        <v>50</v>
      </c>
      <c r="AG46" s="83">
        <v>30</v>
      </c>
      <c r="AH46" s="70">
        <f>ROUND(Z46*25%,2)</f>
        <v>131.25</v>
      </c>
      <c r="AI46" s="70">
        <f t="shared" si="24"/>
        <v>100</v>
      </c>
      <c r="AJ46" s="70">
        <f t="shared" si="94"/>
        <v>0</v>
      </c>
      <c r="AK46" s="70">
        <f t="shared" si="25"/>
        <v>0</v>
      </c>
      <c r="AL46" s="70">
        <f t="shared" si="3"/>
        <v>12.5</v>
      </c>
      <c r="AM46" s="70">
        <f t="shared" si="26"/>
        <v>0</v>
      </c>
      <c r="AN46" s="70">
        <f t="shared" si="105"/>
        <v>12.5</v>
      </c>
      <c r="AO46" s="70">
        <f t="shared" si="106"/>
        <v>7.5</v>
      </c>
      <c r="AP46" s="70">
        <f t="shared" si="29"/>
        <v>298.31</v>
      </c>
      <c r="AQ46" s="70">
        <f t="shared" si="30"/>
        <v>160</v>
      </c>
      <c r="AR46" s="70">
        <f t="shared" si="31"/>
        <v>0</v>
      </c>
      <c r="AS46" s="70">
        <f t="shared" si="32"/>
        <v>0</v>
      </c>
      <c r="AT46" s="70">
        <f t="shared" si="33"/>
        <v>28.41</v>
      </c>
      <c r="AU46" s="70">
        <f t="shared" si="34"/>
        <v>0</v>
      </c>
      <c r="AV46" s="70">
        <f t="shared" si="35"/>
        <v>28.41</v>
      </c>
      <c r="AW46" s="70">
        <f t="shared" si="36"/>
        <v>12</v>
      </c>
      <c r="AX46" s="70">
        <f t="shared" si="37"/>
        <v>131.25</v>
      </c>
      <c r="AY46" s="93">
        <f>ROUND(AA46*16.66%,2)</f>
        <v>66.64</v>
      </c>
      <c r="AZ46" s="70">
        <f t="shared" si="77"/>
        <v>0</v>
      </c>
      <c r="BA46" s="70">
        <f t="shared" si="39"/>
        <v>0</v>
      </c>
      <c r="BB46" s="70">
        <f t="shared" si="40"/>
        <v>12.5</v>
      </c>
      <c r="BC46" s="70">
        <f t="shared" si="41"/>
        <v>0</v>
      </c>
      <c r="BD46" s="70">
        <f t="shared" si="42"/>
        <v>12.5</v>
      </c>
      <c r="BE46" s="70">
        <f t="shared" si="100"/>
        <v>7.21</v>
      </c>
      <c r="BF46" s="70">
        <f t="shared" si="44"/>
        <v>429.56</v>
      </c>
      <c r="BG46" s="70">
        <f t="shared" si="45"/>
        <v>226.64</v>
      </c>
      <c r="BH46" s="70">
        <f t="shared" si="46"/>
        <v>0</v>
      </c>
      <c r="BI46" s="70">
        <f t="shared" si="47"/>
        <v>0</v>
      </c>
      <c r="BJ46" s="70">
        <f t="shared" si="48"/>
        <v>40.909999999999997</v>
      </c>
      <c r="BK46" s="70">
        <f t="shared" si="49"/>
        <v>0</v>
      </c>
      <c r="BL46" s="70">
        <f t="shared" si="50"/>
        <v>40.909999999999997</v>
      </c>
      <c r="BM46" s="70">
        <f t="shared" si="51"/>
        <v>19.21</v>
      </c>
      <c r="BN46" s="70">
        <v>525</v>
      </c>
      <c r="BO46" s="70">
        <v>400</v>
      </c>
      <c r="BP46" s="70">
        <v>0</v>
      </c>
      <c r="BQ46" s="70">
        <v>0</v>
      </c>
      <c r="BR46" s="70">
        <v>50</v>
      </c>
      <c r="BS46" s="70">
        <v>0</v>
      </c>
      <c r="BT46" s="70">
        <v>94.13</v>
      </c>
      <c r="BU46" s="70">
        <v>30</v>
      </c>
      <c r="BV46" s="70">
        <f t="shared" si="52"/>
        <v>95.44</v>
      </c>
      <c r="BW46" s="70">
        <f t="shared" si="53"/>
        <v>173.36</v>
      </c>
      <c r="BX46" s="70">
        <f t="shared" si="54"/>
        <v>0</v>
      </c>
      <c r="BY46" s="70">
        <f t="shared" si="55"/>
        <v>0</v>
      </c>
      <c r="BZ46" s="70">
        <f t="shared" si="56"/>
        <v>9.09</v>
      </c>
      <c r="CA46" s="70">
        <f t="shared" si="57"/>
        <v>0</v>
      </c>
      <c r="CB46" s="70">
        <f t="shared" si="58"/>
        <v>53.22</v>
      </c>
      <c r="CC46" s="156">
        <f t="shared" si="59"/>
        <v>10.79</v>
      </c>
      <c r="CD46" s="121">
        <f>BV46</f>
        <v>95.44</v>
      </c>
      <c r="CE46" s="70">
        <f t="shared" si="101"/>
        <v>130.02000000000001</v>
      </c>
      <c r="CF46" s="70">
        <f t="shared" si="61"/>
        <v>0</v>
      </c>
      <c r="CG46" s="70">
        <f t="shared" si="62"/>
        <v>0</v>
      </c>
      <c r="CH46" s="70">
        <f t="shared" si="63"/>
        <v>9.09</v>
      </c>
      <c r="CI46" s="70">
        <f t="shared" si="64"/>
        <v>0</v>
      </c>
      <c r="CJ46" s="70">
        <f t="shared" si="65"/>
        <v>53.22</v>
      </c>
      <c r="CK46" s="70">
        <f t="shared" si="66"/>
        <v>10.79</v>
      </c>
      <c r="CL46" s="70"/>
      <c r="CM46" s="70">
        <f t="shared" si="67"/>
        <v>525</v>
      </c>
      <c r="CN46" s="70">
        <f t="shared" si="68"/>
        <v>356.65999999999997</v>
      </c>
      <c r="CO46" s="70">
        <f t="shared" si="69"/>
        <v>0</v>
      </c>
      <c r="CP46" s="70">
        <f t="shared" si="70"/>
        <v>0</v>
      </c>
      <c r="CQ46" s="70">
        <f t="shared" si="71"/>
        <v>50</v>
      </c>
      <c r="CR46" s="70">
        <f t="shared" si="72"/>
        <v>0</v>
      </c>
      <c r="CS46" s="70">
        <f t="shared" si="73"/>
        <v>94.13</v>
      </c>
      <c r="CT46" s="70">
        <f t="shared" si="74"/>
        <v>30</v>
      </c>
    </row>
    <row r="47" spans="1:98" ht="20.100000000000001" customHeight="1">
      <c r="A47" s="19">
        <v>32</v>
      </c>
      <c r="B47" s="20" t="s">
        <v>40</v>
      </c>
      <c r="C47" s="21">
        <v>400</v>
      </c>
      <c r="D47" s="21">
        <v>200</v>
      </c>
      <c r="E47" s="10">
        <f t="shared" si="123"/>
        <v>600</v>
      </c>
      <c r="F47" s="22">
        <v>60</v>
      </c>
      <c r="G47" s="22">
        <v>0</v>
      </c>
      <c r="H47" s="10">
        <f t="shared" si="12"/>
        <v>60</v>
      </c>
      <c r="I47" s="22">
        <v>51</v>
      </c>
      <c r="J47" s="22">
        <v>10</v>
      </c>
      <c r="K47" s="10">
        <f t="shared" si="13"/>
        <v>61</v>
      </c>
      <c r="L47" s="22">
        <v>150</v>
      </c>
      <c r="M47" s="22">
        <v>200</v>
      </c>
      <c r="N47" s="10">
        <f t="shared" si="14"/>
        <v>350</v>
      </c>
      <c r="O47" s="10">
        <f t="shared" si="124"/>
        <v>661</v>
      </c>
      <c r="P47" s="23">
        <f t="shared" si="124"/>
        <v>410</v>
      </c>
      <c r="Q47" s="10">
        <f t="shared" si="1"/>
        <v>1071</v>
      </c>
      <c r="R47" s="65">
        <f t="shared" si="15"/>
        <v>127.28</v>
      </c>
      <c r="S47" s="65">
        <f t="shared" si="16"/>
        <v>30</v>
      </c>
      <c r="T47" s="65">
        <f t="shared" si="17"/>
        <v>19.09</v>
      </c>
      <c r="U47" s="65">
        <f t="shared" si="18"/>
        <v>0</v>
      </c>
      <c r="V47" s="65">
        <f t="shared" si="19"/>
        <v>16.23</v>
      </c>
      <c r="W47" s="65">
        <f t="shared" si="20"/>
        <v>1.5</v>
      </c>
      <c r="X47" s="70">
        <f t="shared" si="21"/>
        <v>47.73</v>
      </c>
      <c r="Y47" s="70">
        <f t="shared" si="22"/>
        <v>30</v>
      </c>
      <c r="Z47" s="83">
        <v>400</v>
      </c>
      <c r="AA47" s="83">
        <v>200</v>
      </c>
      <c r="AB47" s="83">
        <v>60</v>
      </c>
      <c r="AC47" s="83">
        <v>0</v>
      </c>
      <c r="AD47" s="83">
        <v>51</v>
      </c>
      <c r="AE47" s="83">
        <v>10</v>
      </c>
      <c r="AF47" s="83">
        <v>150</v>
      </c>
      <c r="AG47" s="83">
        <v>200</v>
      </c>
      <c r="AH47" s="70">
        <f t="shared" ref="AH47:AH48" si="125">ROUND(Z47*25%,2)</f>
        <v>100</v>
      </c>
      <c r="AI47" s="70">
        <f t="shared" si="24"/>
        <v>50</v>
      </c>
      <c r="AJ47" s="70">
        <f t="shared" si="94"/>
        <v>15</v>
      </c>
      <c r="AK47" s="70">
        <f t="shared" si="25"/>
        <v>0</v>
      </c>
      <c r="AL47" s="70">
        <f t="shared" si="3"/>
        <v>12.75</v>
      </c>
      <c r="AM47" s="70">
        <f t="shared" si="26"/>
        <v>2.5</v>
      </c>
      <c r="AN47" s="70">
        <f t="shared" si="105"/>
        <v>37.5</v>
      </c>
      <c r="AO47" s="70">
        <f t="shared" si="106"/>
        <v>50</v>
      </c>
      <c r="AP47" s="70">
        <f t="shared" si="29"/>
        <v>227.28</v>
      </c>
      <c r="AQ47" s="70">
        <f t="shared" si="30"/>
        <v>80</v>
      </c>
      <c r="AR47" s="70">
        <f t="shared" si="31"/>
        <v>34.090000000000003</v>
      </c>
      <c r="AS47" s="70">
        <f t="shared" si="32"/>
        <v>0</v>
      </c>
      <c r="AT47" s="70">
        <f t="shared" si="33"/>
        <v>28.98</v>
      </c>
      <c r="AU47" s="70">
        <f t="shared" si="34"/>
        <v>4</v>
      </c>
      <c r="AV47" s="70">
        <f t="shared" si="35"/>
        <v>85.22999999999999</v>
      </c>
      <c r="AW47" s="70">
        <f t="shared" si="36"/>
        <v>80</v>
      </c>
      <c r="AX47" s="70">
        <f t="shared" si="37"/>
        <v>100</v>
      </c>
      <c r="AY47" s="70">
        <f t="shared" si="38"/>
        <v>50</v>
      </c>
      <c r="AZ47" s="70">
        <f t="shared" si="77"/>
        <v>12.16</v>
      </c>
      <c r="BA47" s="70">
        <f t="shared" si="39"/>
        <v>0</v>
      </c>
      <c r="BB47" s="70">
        <f t="shared" si="40"/>
        <v>12.75</v>
      </c>
      <c r="BC47" s="70">
        <f t="shared" si="41"/>
        <v>2.5</v>
      </c>
      <c r="BD47" s="70">
        <f t="shared" si="42"/>
        <v>37.5</v>
      </c>
      <c r="BE47" s="70">
        <f t="shared" si="100"/>
        <v>48.06</v>
      </c>
      <c r="BF47" s="70">
        <f t="shared" si="44"/>
        <v>327.27999999999997</v>
      </c>
      <c r="BG47" s="70">
        <f t="shared" si="45"/>
        <v>130</v>
      </c>
      <c r="BH47" s="70">
        <f t="shared" si="46"/>
        <v>46.25</v>
      </c>
      <c r="BI47" s="70">
        <f t="shared" si="47"/>
        <v>0</v>
      </c>
      <c r="BJ47" s="70">
        <f t="shared" si="48"/>
        <v>41.730000000000004</v>
      </c>
      <c r="BK47" s="70">
        <f t="shared" si="49"/>
        <v>6.5</v>
      </c>
      <c r="BL47" s="70">
        <f t="shared" si="50"/>
        <v>122.72999999999999</v>
      </c>
      <c r="BM47" s="70">
        <f t="shared" si="51"/>
        <v>128.06</v>
      </c>
      <c r="BN47" s="70">
        <v>400</v>
      </c>
      <c r="BO47" s="70">
        <v>200</v>
      </c>
      <c r="BP47" s="70">
        <v>60</v>
      </c>
      <c r="BQ47" s="70">
        <v>0</v>
      </c>
      <c r="BR47" s="70">
        <v>51</v>
      </c>
      <c r="BS47" s="70">
        <v>10</v>
      </c>
      <c r="BT47" s="70">
        <v>150</v>
      </c>
      <c r="BU47" s="70">
        <v>200</v>
      </c>
      <c r="BV47" s="70">
        <f t="shared" si="52"/>
        <v>72.72</v>
      </c>
      <c r="BW47" s="70">
        <f t="shared" si="53"/>
        <v>70</v>
      </c>
      <c r="BX47" s="70">
        <f t="shared" si="54"/>
        <v>13.75</v>
      </c>
      <c r="BY47" s="70">
        <f t="shared" si="55"/>
        <v>0</v>
      </c>
      <c r="BZ47" s="70">
        <f t="shared" si="56"/>
        <v>9.27</v>
      </c>
      <c r="CA47" s="70">
        <f t="shared" si="57"/>
        <v>3.5</v>
      </c>
      <c r="CB47" s="70">
        <f t="shared" si="58"/>
        <v>27.27</v>
      </c>
      <c r="CC47" s="156">
        <f t="shared" si="59"/>
        <v>71.94</v>
      </c>
      <c r="CD47" s="70">
        <f>ROUND(BV47*75%,2)</f>
        <v>54.54</v>
      </c>
      <c r="CE47" s="70">
        <f t="shared" si="101"/>
        <v>52.5</v>
      </c>
      <c r="CF47" s="70">
        <f t="shared" si="61"/>
        <v>13.75</v>
      </c>
      <c r="CG47" s="70">
        <f t="shared" si="62"/>
        <v>0</v>
      </c>
      <c r="CH47" s="70">
        <f t="shared" si="63"/>
        <v>9.27</v>
      </c>
      <c r="CI47" s="70">
        <f t="shared" si="64"/>
        <v>3.5</v>
      </c>
      <c r="CJ47" s="70">
        <f t="shared" si="65"/>
        <v>27.27</v>
      </c>
      <c r="CK47" s="70">
        <f t="shared" si="66"/>
        <v>71.94</v>
      </c>
      <c r="CL47" s="70">
        <v>18.18</v>
      </c>
      <c r="CM47" s="70">
        <f t="shared" si="67"/>
        <v>400</v>
      </c>
      <c r="CN47" s="70">
        <f t="shared" si="68"/>
        <v>182.5</v>
      </c>
      <c r="CO47" s="70">
        <f t="shared" si="69"/>
        <v>60</v>
      </c>
      <c r="CP47" s="70">
        <f t="shared" si="70"/>
        <v>0</v>
      </c>
      <c r="CQ47" s="70">
        <f t="shared" si="71"/>
        <v>51</v>
      </c>
      <c r="CR47" s="70">
        <f t="shared" si="72"/>
        <v>10</v>
      </c>
      <c r="CS47" s="70">
        <f t="shared" si="73"/>
        <v>150</v>
      </c>
      <c r="CT47" s="70">
        <f t="shared" si="74"/>
        <v>200</v>
      </c>
    </row>
    <row r="48" spans="1:98" ht="20.100000000000001" customHeight="1">
      <c r="A48" s="19">
        <v>33</v>
      </c>
      <c r="B48" s="20" t="s">
        <v>41</v>
      </c>
      <c r="C48" s="21">
        <v>250</v>
      </c>
      <c r="D48" s="21">
        <v>30</v>
      </c>
      <c r="E48" s="10">
        <f t="shared" si="123"/>
        <v>280</v>
      </c>
      <c r="F48" s="22">
        <v>0</v>
      </c>
      <c r="G48" s="22">
        <v>0</v>
      </c>
      <c r="H48" s="10">
        <f t="shared" si="12"/>
        <v>0</v>
      </c>
      <c r="I48" s="22">
        <v>19</v>
      </c>
      <c r="J48" s="22">
        <v>0</v>
      </c>
      <c r="K48" s="10">
        <f t="shared" si="13"/>
        <v>19</v>
      </c>
      <c r="L48" s="22">
        <v>50</v>
      </c>
      <c r="M48" s="22">
        <v>0</v>
      </c>
      <c r="N48" s="10">
        <f t="shared" si="14"/>
        <v>50</v>
      </c>
      <c r="O48" s="10">
        <f t="shared" si="124"/>
        <v>319</v>
      </c>
      <c r="P48" s="23">
        <f t="shared" si="124"/>
        <v>30</v>
      </c>
      <c r="Q48" s="10">
        <f t="shared" si="1"/>
        <v>349</v>
      </c>
      <c r="R48" s="65">
        <f t="shared" si="15"/>
        <v>79.55</v>
      </c>
      <c r="S48" s="65">
        <f t="shared" si="16"/>
        <v>4.5</v>
      </c>
      <c r="T48" s="65">
        <f t="shared" si="17"/>
        <v>0</v>
      </c>
      <c r="U48" s="65">
        <f t="shared" si="18"/>
        <v>0</v>
      </c>
      <c r="V48" s="65">
        <f t="shared" si="19"/>
        <v>6.05</v>
      </c>
      <c r="W48" s="65">
        <f t="shared" si="20"/>
        <v>0</v>
      </c>
      <c r="X48" s="70">
        <f t="shared" si="21"/>
        <v>15.91</v>
      </c>
      <c r="Y48" s="70">
        <f t="shared" si="22"/>
        <v>0</v>
      </c>
      <c r="Z48" s="83">
        <v>250</v>
      </c>
      <c r="AA48" s="83">
        <v>30</v>
      </c>
      <c r="AB48" s="83">
        <v>0</v>
      </c>
      <c r="AC48" s="83">
        <v>0</v>
      </c>
      <c r="AD48" s="83">
        <v>19</v>
      </c>
      <c r="AE48" s="83">
        <v>0</v>
      </c>
      <c r="AF48" s="83">
        <v>50</v>
      </c>
      <c r="AG48" s="83">
        <v>0</v>
      </c>
      <c r="AH48" s="86">
        <f t="shared" si="125"/>
        <v>62.5</v>
      </c>
      <c r="AI48" s="70">
        <f t="shared" si="24"/>
        <v>7.5</v>
      </c>
      <c r="AJ48" s="70">
        <f t="shared" si="94"/>
        <v>0</v>
      </c>
      <c r="AK48" s="70">
        <f t="shared" si="25"/>
        <v>0</v>
      </c>
      <c r="AL48" s="70">
        <f t="shared" si="3"/>
        <v>4.75</v>
      </c>
      <c r="AM48" s="70">
        <f t="shared" si="26"/>
        <v>0</v>
      </c>
      <c r="AN48" s="86">
        <f t="shared" si="105"/>
        <v>12.5</v>
      </c>
      <c r="AO48" s="70">
        <f t="shared" si="106"/>
        <v>0</v>
      </c>
      <c r="AP48" s="70">
        <f t="shared" si="29"/>
        <v>142.05000000000001</v>
      </c>
      <c r="AQ48" s="70">
        <f t="shared" si="30"/>
        <v>12</v>
      </c>
      <c r="AR48" s="70">
        <f t="shared" si="31"/>
        <v>0</v>
      </c>
      <c r="AS48" s="70">
        <f t="shared" si="32"/>
        <v>0</v>
      </c>
      <c r="AT48" s="70">
        <f t="shared" si="33"/>
        <v>10.8</v>
      </c>
      <c r="AU48" s="70">
        <f t="shared" si="34"/>
        <v>0</v>
      </c>
      <c r="AV48" s="70">
        <f t="shared" si="35"/>
        <v>28.41</v>
      </c>
      <c r="AW48" s="70">
        <f t="shared" si="36"/>
        <v>0</v>
      </c>
      <c r="AX48" s="93">
        <f>ROUND(Z48*16.66%,2)</f>
        <v>41.65</v>
      </c>
      <c r="AY48" s="93">
        <f>ROUND(AA48*16.66%,2)</f>
        <v>5</v>
      </c>
      <c r="AZ48" s="70">
        <f t="shared" si="77"/>
        <v>0</v>
      </c>
      <c r="BA48" s="70">
        <f t="shared" si="39"/>
        <v>0</v>
      </c>
      <c r="BB48" s="70">
        <f t="shared" si="40"/>
        <v>4.75</v>
      </c>
      <c r="BC48" s="70">
        <f t="shared" si="41"/>
        <v>0</v>
      </c>
      <c r="BD48" s="70">
        <f t="shared" si="42"/>
        <v>12.5</v>
      </c>
      <c r="BE48" s="70">
        <f t="shared" si="100"/>
        <v>0</v>
      </c>
      <c r="BF48" s="70">
        <f t="shared" si="44"/>
        <v>183.70000000000002</v>
      </c>
      <c r="BG48" s="70">
        <f t="shared" si="45"/>
        <v>17</v>
      </c>
      <c r="BH48" s="70">
        <f t="shared" si="46"/>
        <v>0</v>
      </c>
      <c r="BI48" s="70">
        <f t="shared" si="47"/>
        <v>0</v>
      </c>
      <c r="BJ48" s="70">
        <f t="shared" si="48"/>
        <v>15.55</v>
      </c>
      <c r="BK48" s="70">
        <f t="shared" si="49"/>
        <v>0</v>
      </c>
      <c r="BL48" s="70">
        <f t="shared" si="50"/>
        <v>40.909999999999997</v>
      </c>
      <c r="BM48" s="70">
        <f t="shared" si="51"/>
        <v>0</v>
      </c>
      <c r="BN48" s="70">
        <v>240</v>
      </c>
      <c r="BO48" s="70">
        <v>30</v>
      </c>
      <c r="BP48" s="70">
        <v>0</v>
      </c>
      <c r="BQ48" s="70">
        <v>0</v>
      </c>
      <c r="BR48" s="70">
        <v>19</v>
      </c>
      <c r="BS48" s="70">
        <v>0</v>
      </c>
      <c r="BT48" s="70">
        <v>40.909999999999997</v>
      </c>
      <c r="BU48" s="70">
        <v>0</v>
      </c>
      <c r="BV48" s="70">
        <f t="shared" si="52"/>
        <v>56.3</v>
      </c>
      <c r="BW48" s="70">
        <f t="shared" si="53"/>
        <v>13</v>
      </c>
      <c r="BX48" s="70">
        <f t="shared" si="54"/>
        <v>0</v>
      </c>
      <c r="BY48" s="70">
        <f t="shared" si="55"/>
        <v>0</v>
      </c>
      <c r="BZ48" s="70">
        <f t="shared" si="56"/>
        <v>3.45</v>
      </c>
      <c r="CA48" s="70">
        <f t="shared" si="57"/>
        <v>0</v>
      </c>
      <c r="CB48" s="70">
        <f t="shared" si="58"/>
        <v>0</v>
      </c>
      <c r="CC48" s="156">
        <f t="shared" si="59"/>
        <v>0</v>
      </c>
      <c r="CD48" s="70">
        <f>ROUND(BV48*75%,2)</f>
        <v>42.23</v>
      </c>
      <c r="CE48" s="121">
        <f>BW48</f>
        <v>13</v>
      </c>
      <c r="CF48" s="70">
        <f t="shared" si="61"/>
        <v>0</v>
      </c>
      <c r="CG48" s="70">
        <f t="shared" si="62"/>
        <v>0</v>
      </c>
      <c r="CH48" s="70">
        <f t="shared" si="63"/>
        <v>3.45</v>
      </c>
      <c r="CI48" s="70">
        <f t="shared" si="64"/>
        <v>0</v>
      </c>
      <c r="CJ48" s="70">
        <f t="shared" si="65"/>
        <v>0</v>
      </c>
      <c r="CK48" s="70">
        <f t="shared" si="66"/>
        <v>0</v>
      </c>
      <c r="CL48" s="70"/>
      <c r="CM48" s="70">
        <f t="shared" si="67"/>
        <v>225.93</v>
      </c>
      <c r="CN48" s="70">
        <f t="shared" si="68"/>
        <v>30</v>
      </c>
      <c r="CO48" s="70">
        <f t="shared" si="69"/>
        <v>0</v>
      </c>
      <c r="CP48" s="70">
        <f t="shared" si="70"/>
        <v>0</v>
      </c>
      <c r="CQ48" s="70">
        <f t="shared" si="71"/>
        <v>19</v>
      </c>
      <c r="CR48" s="70">
        <f t="shared" si="72"/>
        <v>0</v>
      </c>
      <c r="CS48" s="70">
        <f t="shared" si="73"/>
        <v>40.909999999999997</v>
      </c>
      <c r="CT48" s="70">
        <f t="shared" si="74"/>
        <v>0</v>
      </c>
    </row>
    <row r="49" spans="1:98" ht="20.100000000000001" customHeight="1">
      <c r="A49" s="19">
        <v>34</v>
      </c>
      <c r="B49" s="35" t="s">
        <v>42</v>
      </c>
      <c r="C49" s="21">
        <v>315</v>
      </c>
      <c r="D49" s="21">
        <v>0</v>
      </c>
      <c r="E49" s="10">
        <f t="shared" si="123"/>
        <v>315</v>
      </c>
      <c r="F49" s="22">
        <v>0</v>
      </c>
      <c r="G49" s="22">
        <v>0</v>
      </c>
      <c r="H49" s="10">
        <f t="shared" si="12"/>
        <v>0</v>
      </c>
      <c r="I49" s="22">
        <v>0</v>
      </c>
      <c r="J49" s="22">
        <v>0</v>
      </c>
      <c r="K49" s="10">
        <f t="shared" si="13"/>
        <v>0</v>
      </c>
      <c r="L49" s="22">
        <v>0</v>
      </c>
      <c r="M49" s="22">
        <v>0</v>
      </c>
      <c r="N49" s="10">
        <f t="shared" si="14"/>
        <v>0</v>
      </c>
      <c r="O49" s="10">
        <f t="shared" si="124"/>
        <v>315</v>
      </c>
      <c r="P49" s="23">
        <f t="shared" si="124"/>
        <v>0</v>
      </c>
      <c r="Q49" s="10">
        <f t="shared" si="1"/>
        <v>315</v>
      </c>
      <c r="R49" s="65">
        <f t="shared" si="15"/>
        <v>100.23</v>
      </c>
      <c r="S49" s="65">
        <f t="shared" si="16"/>
        <v>0</v>
      </c>
      <c r="T49" s="65">
        <f t="shared" si="17"/>
        <v>0</v>
      </c>
      <c r="U49" s="65">
        <f t="shared" si="18"/>
        <v>0</v>
      </c>
      <c r="V49" s="65">
        <f t="shared" si="19"/>
        <v>0</v>
      </c>
      <c r="W49" s="65">
        <f t="shared" si="20"/>
        <v>0</v>
      </c>
      <c r="X49" s="70">
        <f t="shared" si="21"/>
        <v>0</v>
      </c>
      <c r="Y49" s="70">
        <f t="shared" si="22"/>
        <v>0</v>
      </c>
      <c r="Z49" s="83">
        <v>315</v>
      </c>
      <c r="AA49" s="83">
        <v>0</v>
      </c>
      <c r="AB49" s="86">
        <v>30</v>
      </c>
      <c r="AC49" s="83">
        <v>0</v>
      </c>
      <c r="AD49" s="86">
        <v>30</v>
      </c>
      <c r="AE49" s="83">
        <v>0</v>
      </c>
      <c r="AF49" s="83">
        <v>0</v>
      </c>
      <c r="AG49" s="83">
        <v>0</v>
      </c>
      <c r="AH49" s="70">
        <f>ROUND(Z49*25%,2)</f>
        <v>78.75</v>
      </c>
      <c r="AI49" s="70">
        <f t="shared" si="24"/>
        <v>0</v>
      </c>
      <c r="AJ49" s="70">
        <f t="shared" si="94"/>
        <v>17.05</v>
      </c>
      <c r="AK49" s="70">
        <f t="shared" si="25"/>
        <v>0</v>
      </c>
      <c r="AL49" s="70">
        <f t="shared" si="3"/>
        <v>17.05</v>
      </c>
      <c r="AM49" s="70">
        <f t="shared" si="26"/>
        <v>0</v>
      </c>
      <c r="AN49" s="70">
        <f t="shared" si="105"/>
        <v>0</v>
      </c>
      <c r="AO49" s="70">
        <f t="shared" si="106"/>
        <v>0</v>
      </c>
      <c r="AP49" s="70">
        <f t="shared" si="29"/>
        <v>178.98000000000002</v>
      </c>
      <c r="AQ49" s="70">
        <f t="shared" si="30"/>
        <v>0</v>
      </c>
      <c r="AR49" s="70">
        <f t="shared" si="31"/>
        <v>17.05</v>
      </c>
      <c r="AS49" s="70">
        <f t="shared" si="32"/>
        <v>0</v>
      </c>
      <c r="AT49" s="70">
        <f t="shared" si="33"/>
        <v>17.05</v>
      </c>
      <c r="AU49" s="70">
        <f t="shared" si="34"/>
        <v>0</v>
      </c>
      <c r="AV49" s="70">
        <f t="shared" si="35"/>
        <v>0</v>
      </c>
      <c r="AW49" s="70">
        <f t="shared" si="36"/>
        <v>0</v>
      </c>
      <c r="AX49" s="70">
        <f t="shared" si="37"/>
        <v>78.75</v>
      </c>
      <c r="AY49" s="70">
        <f t="shared" si="38"/>
        <v>0</v>
      </c>
      <c r="AZ49" s="70">
        <f t="shared" si="77"/>
        <v>6.08</v>
      </c>
      <c r="BA49" s="70">
        <f t="shared" si="39"/>
        <v>0</v>
      </c>
      <c r="BB49" s="70">
        <f t="shared" si="40"/>
        <v>7.5</v>
      </c>
      <c r="BC49" s="70">
        <f t="shared" si="41"/>
        <v>0</v>
      </c>
      <c r="BD49" s="70">
        <f t="shared" si="42"/>
        <v>0</v>
      </c>
      <c r="BE49" s="70">
        <f t="shared" si="100"/>
        <v>0</v>
      </c>
      <c r="BF49" s="70">
        <f t="shared" si="44"/>
        <v>257.73</v>
      </c>
      <c r="BG49" s="70">
        <f t="shared" si="45"/>
        <v>0</v>
      </c>
      <c r="BH49" s="70">
        <f t="shared" si="46"/>
        <v>23.130000000000003</v>
      </c>
      <c r="BI49" s="70">
        <f t="shared" si="47"/>
        <v>0</v>
      </c>
      <c r="BJ49" s="70">
        <f t="shared" si="48"/>
        <v>24.55</v>
      </c>
      <c r="BK49" s="70">
        <f t="shared" si="49"/>
        <v>0</v>
      </c>
      <c r="BL49" s="70">
        <f t="shared" si="50"/>
        <v>0</v>
      </c>
      <c r="BM49" s="70">
        <f t="shared" si="51"/>
        <v>0</v>
      </c>
      <c r="BN49" s="70">
        <v>315</v>
      </c>
      <c r="BO49" s="70">
        <v>0</v>
      </c>
      <c r="BP49" s="70">
        <v>30</v>
      </c>
      <c r="BQ49" s="70">
        <v>0</v>
      </c>
      <c r="BR49" s="70">
        <v>30</v>
      </c>
      <c r="BS49" s="70">
        <v>0</v>
      </c>
      <c r="BT49" s="70">
        <v>0</v>
      </c>
      <c r="BU49" s="70">
        <v>0</v>
      </c>
      <c r="BV49" s="70">
        <f t="shared" si="52"/>
        <v>57.27</v>
      </c>
      <c r="BW49" s="70">
        <f t="shared" si="53"/>
        <v>0</v>
      </c>
      <c r="BX49" s="70">
        <f t="shared" si="54"/>
        <v>6.87</v>
      </c>
      <c r="BY49" s="70">
        <f t="shared" si="55"/>
        <v>0</v>
      </c>
      <c r="BZ49" s="70">
        <f t="shared" si="56"/>
        <v>5.45</v>
      </c>
      <c r="CA49" s="70">
        <f t="shared" si="57"/>
        <v>0</v>
      </c>
      <c r="CB49" s="70">
        <f t="shared" si="58"/>
        <v>0</v>
      </c>
      <c r="CC49" s="156">
        <f t="shared" si="59"/>
        <v>0</v>
      </c>
      <c r="CD49" s="121">
        <f>BV49</f>
        <v>57.27</v>
      </c>
      <c r="CE49" s="70">
        <f>ROUND(BW49*75%,2)</f>
        <v>0</v>
      </c>
      <c r="CF49" s="70">
        <f t="shared" si="61"/>
        <v>6.87</v>
      </c>
      <c r="CG49" s="70">
        <f t="shared" si="62"/>
        <v>0</v>
      </c>
      <c r="CH49" s="70">
        <f t="shared" si="63"/>
        <v>5.45</v>
      </c>
      <c r="CI49" s="70">
        <f t="shared" si="64"/>
        <v>0</v>
      </c>
      <c r="CJ49" s="70">
        <f t="shared" si="65"/>
        <v>0</v>
      </c>
      <c r="CK49" s="70">
        <f t="shared" si="66"/>
        <v>0</v>
      </c>
      <c r="CL49" s="70"/>
      <c r="CM49" s="70">
        <f t="shared" si="67"/>
        <v>315</v>
      </c>
      <c r="CN49" s="70">
        <f t="shared" si="68"/>
        <v>0</v>
      </c>
      <c r="CO49" s="70">
        <f t="shared" si="69"/>
        <v>30.000000000000004</v>
      </c>
      <c r="CP49" s="70">
        <f t="shared" si="70"/>
        <v>0</v>
      </c>
      <c r="CQ49" s="70">
        <f t="shared" si="71"/>
        <v>30</v>
      </c>
      <c r="CR49" s="70">
        <f t="shared" si="72"/>
        <v>0</v>
      </c>
      <c r="CS49" s="70">
        <f t="shared" si="73"/>
        <v>0</v>
      </c>
      <c r="CT49" s="70">
        <f t="shared" si="74"/>
        <v>0</v>
      </c>
    </row>
    <row r="50" spans="1:98" ht="20.100000000000001" customHeight="1">
      <c r="A50" s="19">
        <v>35</v>
      </c>
      <c r="B50" s="35" t="s">
        <v>43</v>
      </c>
      <c r="C50" s="21">
        <v>50</v>
      </c>
      <c r="D50" s="21">
        <v>0</v>
      </c>
      <c r="E50" s="10">
        <f t="shared" si="123"/>
        <v>50</v>
      </c>
      <c r="F50" s="22">
        <v>0</v>
      </c>
      <c r="G50" s="22">
        <v>0</v>
      </c>
      <c r="H50" s="10">
        <f t="shared" si="12"/>
        <v>0</v>
      </c>
      <c r="I50" s="22">
        <v>0</v>
      </c>
      <c r="J50" s="22">
        <v>0</v>
      </c>
      <c r="K50" s="10">
        <f t="shared" si="13"/>
        <v>0</v>
      </c>
      <c r="L50" s="22">
        <v>0</v>
      </c>
      <c r="M50" s="22">
        <v>0</v>
      </c>
      <c r="N50" s="10">
        <f t="shared" si="14"/>
        <v>0</v>
      </c>
      <c r="O50" s="10">
        <f t="shared" si="124"/>
        <v>50</v>
      </c>
      <c r="P50" s="23">
        <f t="shared" si="124"/>
        <v>0</v>
      </c>
      <c r="Q50" s="10">
        <f t="shared" si="1"/>
        <v>50</v>
      </c>
      <c r="R50" s="65">
        <f>ROUND(C50*31.82%,2)-15.91</f>
        <v>0</v>
      </c>
      <c r="S50" s="65">
        <f t="shared" si="16"/>
        <v>0</v>
      </c>
      <c r="T50" s="65">
        <f t="shared" si="17"/>
        <v>0</v>
      </c>
      <c r="U50" s="65">
        <f t="shared" si="18"/>
        <v>0</v>
      </c>
      <c r="V50" s="65">
        <f t="shared" si="19"/>
        <v>0</v>
      </c>
      <c r="W50" s="65">
        <f t="shared" si="20"/>
        <v>0</v>
      </c>
      <c r="X50" s="70">
        <f t="shared" si="21"/>
        <v>0</v>
      </c>
      <c r="Y50" s="70">
        <f t="shared" si="22"/>
        <v>0</v>
      </c>
      <c r="Z50" s="83">
        <v>50</v>
      </c>
      <c r="AA50" s="83">
        <v>0</v>
      </c>
      <c r="AB50" s="83">
        <v>0</v>
      </c>
      <c r="AC50" s="83">
        <v>0</v>
      </c>
      <c r="AD50" s="83">
        <v>0</v>
      </c>
      <c r="AE50" s="83">
        <v>0</v>
      </c>
      <c r="AF50" s="83">
        <v>0</v>
      </c>
      <c r="AG50" s="83">
        <v>0</v>
      </c>
      <c r="AH50" s="86">
        <f>ROUND(Z50*25%,2)-12.5</f>
        <v>0</v>
      </c>
      <c r="AI50" s="70">
        <f t="shared" si="24"/>
        <v>0</v>
      </c>
      <c r="AJ50" s="70">
        <f t="shared" si="94"/>
        <v>0</v>
      </c>
      <c r="AK50" s="70">
        <f t="shared" si="25"/>
        <v>0</v>
      </c>
      <c r="AL50" s="70">
        <f t="shared" si="3"/>
        <v>0</v>
      </c>
      <c r="AM50" s="70">
        <f t="shared" si="26"/>
        <v>0</v>
      </c>
      <c r="AN50" s="70">
        <f t="shared" si="105"/>
        <v>0</v>
      </c>
      <c r="AO50" s="70">
        <f t="shared" si="106"/>
        <v>0</v>
      </c>
      <c r="AP50" s="70">
        <f t="shared" si="29"/>
        <v>0</v>
      </c>
      <c r="AQ50" s="70">
        <f t="shared" si="30"/>
        <v>0</v>
      </c>
      <c r="AR50" s="70">
        <f t="shared" si="31"/>
        <v>0</v>
      </c>
      <c r="AS50" s="70">
        <f t="shared" si="32"/>
        <v>0</v>
      </c>
      <c r="AT50" s="70">
        <f t="shared" si="33"/>
        <v>0</v>
      </c>
      <c r="AU50" s="70">
        <f t="shared" si="34"/>
        <v>0</v>
      </c>
      <c r="AV50" s="70">
        <f t="shared" si="35"/>
        <v>0</v>
      </c>
      <c r="AW50" s="70">
        <f t="shared" si="36"/>
        <v>0</v>
      </c>
      <c r="AX50" s="86">
        <f>ROUND(Z50*25%,2)-12.5</f>
        <v>0</v>
      </c>
      <c r="AY50" s="70">
        <f t="shared" si="38"/>
        <v>0</v>
      </c>
      <c r="AZ50" s="70">
        <f t="shared" si="77"/>
        <v>0</v>
      </c>
      <c r="BA50" s="70">
        <f t="shared" si="39"/>
        <v>0</v>
      </c>
      <c r="BB50" s="70">
        <f t="shared" si="40"/>
        <v>0</v>
      </c>
      <c r="BC50" s="70">
        <f t="shared" si="41"/>
        <v>0</v>
      </c>
      <c r="BD50" s="70">
        <f t="shared" si="42"/>
        <v>0</v>
      </c>
      <c r="BE50" s="70">
        <f t="shared" si="100"/>
        <v>0</v>
      </c>
      <c r="BF50" s="70">
        <f t="shared" si="44"/>
        <v>0</v>
      </c>
      <c r="BG50" s="70">
        <f t="shared" si="45"/>
        <v>0</v>
      </c>
      <c r="BH50" s="70">
        <f t="shared" si="46"/>
        <v>0</v>
      </c>
      <c r="BI50" s="70">
        <f t="shared" si="47"/>
        <v>0</v>
      </c>
      <c r="BJ50" s="70">
        <f t="shared" si="48"/>
        <v>0</v>
      </c>
      <c r="BK50" s="70">
        <f t="shared" si="49"/>
        <v>0</v>
      </c>
      <c r="BL50" s="70">
        <f t="shared" si="50"/>
        <v>0</v>
      </c>
      <c r="BM50" s="70">
        <f t="shared" si="51"/>
        <v>0</v>
      </c>
      <c r="BN50" s="70">
        <v>0</v>
      </c>
      <c r="BO50" s="70">
        <v>0</v>
      </c>
      <c r="BP50" s="70">
        <v>0</v>
      </c>
      <c r="BQ50" s="70">
        <v>0</v>
      </c>
      <c r="BR50" s="70">
        <v>0</v>
      </c>
      <c r="BS50" s="70">
        <v>0</v>
      </c>
      <c r="BT50" s="70">
        <v>0</v>
      </c>
      <c r="BU50" s="70">
        <v>0</v>
      </c>
      <c r="BV50" s="70">
        <f t="shared" si="52"/>
        <v>0</v>
      </c>
      <c r="BW50" s="70">
        <f t="shared" si="53"/>
        <v>0</v>
      </c>
      <c r="BX50" s="70">
        <f t="shared" si="54"/>
        <v>0</v>
      </c>
      <c r="BY50" s="70">
        <f t="shared" si="55"/>
        <v>0</v>
      </c>
      <c r="BZ50" s="70">
        <f t="shared" si="56"/>
        <v>0</v>
      </c>
      <c r="CA50" s="70">
        <f t="shared" si="57"/>
        <v>0</v>
      </c>
      <c r="CB50" s="70">
        <f t="shared" si="58"/>
        <v>0</v>
      </c>
      <c r="CC50" s="156">
        <f t="shared" si="59"/>
        <v>0</v>
      </c>
      <c r="CD50" s="70">
        <f>ROUND(BV50*75%,2)</f>
        <v>0</v>
      </c>
      <c r="CE50" s="70">
        <f t="shared" ref="CE50:CE79" si="126">ROUND(BW50*75%,2)</f>
        <v>0</v>
      </c>
      <c r="CF50" s="70">
        <f t="shared" si="61"/>
        <v>0</v>
      </c>
      <c r="CG50" s="70">
        <f t="shared" si="62"/>
        <v>0</v>
      </c>
      <c r="CH50" s="70">
        <f t="shared" si="63"/>
        <v>0</v>
      </c>
      <c r="CI50" s="70">
        <f t="shared" si="64"/>
        <v>0</v>
      </c>
      <c r="CJ50" s="70">
        <f t="shared" si="65"/>
        <v>0</v>
      </c>
      <c r="CK50" s="70">
        <f t="shared" si="66"/>
        <v>0</v>
      </c>
      <c r="CL50" s="70"/>
      <c r="CM50" s="70">
        <f t="shared" si="67"/>
        <v>0</v>
      </c>
      <c r="CN50" s="70">
        <f t="shared" si="68"/>
        <v>0</v>
      </c>
      <c r="CO50" s="70">
        <f t="shared" si="69"/>
        <v>0</v>
      </c>
      <c r="CP50" s="70">
        <f t="shared" si="70"/>
        <v>0</v>
      </c>
      <c r="CQ50" s="70">
        <f t="shared" si="71"/>
        <v>0</v>
      </c>
      <c r="CR50" s="70">
        <f t="shared" si="72"/>
        <v>0</v>
      </c>
      <c r="CS50" s="70">
        <f t="shared" si="73"/>
        <v>0</v>
      </c>
      <c r="CT50" s="70">
        <f t="shared" si="74"/>
        <v>0</v>
      </c>
    </row>
    <row r="51" spans="1:98" s="29" customFormat="1" ht="20.100000000000001" customHeight="1">
      <c r="A51" s="26"/>
      <c r="B51" s="27" t="s">
        <v>41</v>
      </c>
      <c r="C51" s="28">
        <f t="shared" ref="C51:BN51" si="127">+C50+C49+C48</f>
        <v>615</v>
      </c>
      <c r="D51" s="28">
        <f t="shared" si="127"/>
        <v>30</v>
      </c>
      <c r="E51" s="28">
        <f t="shared" si="127"/>
        <v>645</v>
      </c>
      <c r="F51" s="28">
        <f t="shared" si="127"/>
        <v>0</v>
      </c>
      <c r="G51" s="28">
        <f t="shared" si="127"/>
        <v>0</v>
      </c>
      <c r="H51" s="28">
        <f t="shared" si="127"/>
        <v>0</v>
      </c>
      <c r="I51" s="28">
        <f t="shared" si="127"/>
        <v>19</v>
      </c>
      <c r="J51" s="28">
        <f t="shared" si="127"/>
        <v>0</v>
      </c>
      <c r="K51" s="28">
        <f t="shared" si="127"/>
        <v>19</v>
      </c>
      <c r="L51" s="28">
        <f t="shared" si="127"/>
        <v>50</v>
      </c>
      <c r="M51" s="28">
        <f t="shared" si="127"/>
        <v>0</v>
      </c>
      <c r="N51" s="28">
        <f t="shared" si="127"/>
        <v>50</v>
      </c>
      <c r="O51" s="28">
        <f t="shared" si="127"/>
        <v>684</v>
      </c>
      <c r="P51" s="28">
        <f t="shared" si="127"/>
        <v>30</v>
      </c>
      <c r="Q51" s="28">
        <f t="shared" si="127"/>
        <v>714</v>
      </c>
      <c r="R51" s="28">
        <f t="shared" si="127"/>
        <v>179.78</v>
      </c>
      <c r="S51" s="28">
        <f t="shared" si="127"/>
        <v>4.5</v>
      </c>
      <c r="T51" s="28">
        <f t="shared" si="127"/>
        <v>0</v>
      </c>
      <c r="U51" s="28">
        <f t="shared" si="127"/>
        <v>0</v>
      </c>
      <c r="V51" s="28">
        <f t="shared" si="127"/>
        <v>6.05</v>
      </c>
      <c r="W51" s="75">
        <f t="shared" si="127"/>
        <v>0</v>
      </c>
      <c r="X51" s="28">
        <f t="shared" si="127"/>
        <v>15.91</v>
      </c>
      <c r="Y51" s="28">
        <f t="shared" si="127"/>
        <v>0</v>
      </c>
      <c r="Z51" s="28">
        <f t="shared" si="127"/>
        <v>615</v>
      </c>
      <c r="AA51" s="28">
        <f t="shared" si="127"/>
        <v>30</v>
      </c>
      <c r="AB51" s="28">
        <f t="shared" si="127"/>
        <v>30</v>
      </c>
      <c r="AC51" s="28">
        <f t="shared" si="127"/>
        <v>0</v>
      </c>
      <c r="AD51" s="28">
        <f t="shared" si="127"/>
        <v>49</v>
      </c>
      <c r="AE51" s="28">
        <f t="shared" si="127"/>
        <v>0</v>
      </c>
      <c r="AF51" s="28">
        <f t="shared" si="127"/>
        <v>50</v>
      </c>
      <c r="AG51" s="28">
        <f t="shared" si="127"/>
        <v>0</v>
      </c>
      <c r="AH51" s="28">
        <f t="shared" si="127"/>
        <v>141.25</v>
      </c>
      <c r="AI51" s="28">
        <f t="shared" si="127"/>
        <v>7.5</v>
      </c>
      <c r="AJ51" s="28">
        <f t="shared" si="127"/>
        <v>17.05</v>
      </c>
      <c r="AK51" s="28">
        <f t="shared" si="127"/>
        <v>0</v>
      </c>
      <c r="AL51" s="28">
        <f t="shared" si="127"/>
        <v>21.8</v>
      </c>
      <c r="AM51" s="28">
        <f t="shared" si="127"/>
        <v>0</v>
      </c>
      <c r="AN51" s="28">
        <f t="shared" si="127"/>
        <v>12.5</v>
      </c>
      <c r="AO51" s="28">
        <f t="shared" si="127"/>
        <v>0</v>
      </c>
      <c r="AP51" s="28">
        <f t="shared" si="127"/>
        <v>321.03000000000003</v>
      </c>
      <c r="AQ51" s="28">
        <f t="shared" si="127"/>
        <v>12</v>
      </c>
      <c r="AR51" s="28">
        <f t="shared" si="127"/>
        <v>17.05</v>
      </c>
      <c r="AS51" s="28">
        <f t="shared" si="127"/>
        <v>0</v>
      </c>
      <c r="AT51" s="28">
        <f t="shared" si="127"/>
        <v>27.85</v>
      </c>
      <c r="AU51" s="28">
        <f t="shared" si="127"/>
        <v>0</v>
      </c>
      <c r="AV51" s="28">
        <f t="shared" si="127"/>
        <v>28.41</v>
      </c>
      <c r="AW51" s="28">
        <f t="shared" si="127"/>
        <v>0</v>
      </c>
      <c r="AX51" s="28">
        <f t="shared" si="127"/>
        <v>120.4</v>
      </c>
      <c r="AY51" s="28">
        <f t="shared" si="127"/>
        <v>5</v>
      </c>
      <c r="AZ51" s="28">
        <f t="shared" si="127"/>
        <v>6.08</v>
      </c>
      <c r="BA51" s="28">
        <f t="shared" si="127"/>
        <v>0</v>
      </c>
      <c r="BB51" s="28">
        <f t="shared" si="127"/>
        <v>12.25</v>
      </c>
      <c r="BC51" s="28">
        <f t="shared" si="127"/>
        <v>0</v>
      </c>
      <c r="BD51" s="28">
        <f t="shared" si="127"/>
        <v>12.5</v>
      </c>
      <c r="BE51" s="28">
        <f t="shared" si="127"/>
        <v>0</v>
      </c>
      <c r="BF51" s="28">
        <f t="shared" si="127"/>
        <v>441.43000000000006</v>
      </c>
      <c r="BG51" s="28">
        <f t="shared" si="127"/>
        <v>17</v>
      </c>
      <c r="BH51" s="28">
        <f t="shared" si="127"/>
        <v>23.130000000000003</v>
      </c>
      <c r="BI51" s="28">
        <f t="shared" si="127"/>
        <v>0</v>
      </c>
      <c r="BJ51" s="28">
        <f t="shared" si="127"/>
        <v>40.1</v>
      </c>
      <c r="BK51" s="28">
        <f t="shared" si="127"/>
        <v>0</v>
      </c>
      <c r="BL51" s="28">
        <f t="shared" si="127"/>
        <v>40.909999999999997</v>
      </c>
      <c r="BM51" s="28">
        <f t="shared" si="127"/>
        <v>0</v>
      </c>
      <c r="BN51" s="28">
        <f t="shared" si="127"/>
        <v>555</v>
      </c>
      <c r="BO51" s="28">
        <f t="shared" ref="BO51:CT51" si="128">+BO50+BO49+BO48</f>
        <v>30</v>
      </c>
      <c r="BP51" s="28">
        <f t="shared" si="128"/>
        <v>30</v>
      </c>
      <c r="BQ51" s="28">
        <f t="shared" si="128"/>
        <v>0</v>
      </c>
      <c r="BR51" s="28">
        <f t="shared" si="128"/>
        <v>49</v>
      </c>
      <c r="BS51" s="28">
        <f t="shared" si="128"/>
        <v>0</v>
      </c>
      <c r="BT51" s="28">
        <f t="shared" si="128"/>
        <v>40.909999999999997</v>
      </c>
      <c r="BU51" s="28">
        <f t="shared" si="128"/>
        <v>0</v>
      </c>
      <c r="BV51" s="28">
        <f t="shared" si="128"/>
        <v>113.57</v>
      </c>
      <c r="BW51" s="28">
        <f t="shared" si="128"/>
        <v>13</v>
      </c>
      <c r="BX51" s="28">
        <f t="shared" si="128"/>
        <v>6.87</v>
      </c>
      <c r="BY51" s="28">
        <f t="shared" si="128"/>
        <v>0</v>
      </c>
      <c r="BZ51" s="28">
        <f t="shared" si="128"/>
        <v>8.9</v>
      </c>
      <c r="CA51" s="28">
        <f t="shared" si="128"/>
        <v>0</v>
      </c>
      <c r="CB51" s="28">
        <f t="shared" si="128"/>
        <v>0</v>
      </c>
      <c r="CC51" s="75">
        <f t="shared" si="128"/>
        <v>0</v>
      </c>
      <c r="CD51" s="28">
        <f t="shared" si="128"/>
        <v>99.5</v>
      </c>
      <c r="CE51" s="28">
        <f t="shared" si="128"/>
        <v>13</v>
      </c>
      <c r="CF51" s="28">
        <f t="shared" si="128"/>
        <v>6.87</v>
      </c>
      <c r="CG51" s="28">
        <f t="shared" si="128"/>
        <v>0</v>
      </c>
      <c r="CH51" s="28">
        <f t="shared" si="128"/>
        <v>8.9</v>
      </c>
      <c r="CI51" s="28">
        <f t="shared" si="128"/>
        <v>0</v>
      </c>
      <c r="CJ51" s="28">
        <f t="shared" si="128"/>
        <v>0</v>
      </c>
      <c r="CK51" s="28">
        <f t="shared" si="128"/>
        <v>0</v>
      </c>
      <c r="CL51" s="28">
        <f t="shared" si="128"/>
        <v>0</v>
      </c>
      <c r="CM51" s="28">
        <f t="shared" si="128"/>
        <v>540.93000000000006</v>
      </c>
      <c r="CN51" s="28">
        <f t="shared" si="128"/>
        <v>30</v>
      </c>
      <c r="CO51" s="28">
        <f t="shared" si="128"/>
        <v>30.000000000000004</v>
      </c>
      <c r="CP51" s="28">
        <f t="shared" si="128"/>
        <v>0</v>
      </c>
      <c r="CQ51" s="28">
        <f t="shared" si="128"/>
        <v>49</v>
      </c>
      <c r="CR51" s="28">
        <f t="shared" si="128"/>
        <v>0</v>
      </c>
      <c r="CS51" s="28">
        <f t="shared" si="128"/>
        <v>40.909999999999997</v>
      </c>
      <c r="CT51" s="28">
        <f t="shared" si="128"/>
        <v>0</v>
      </c>
    </row>
    <row r="52" spans="1:98" ht="20.100000000000001" customHeight="1">
      <c r="A52" s="19">
        <v>36</v>
      </c>
      <c r="B52" s="20" t="s">
        <v>44</v>
      </c>
      <c r="C52" s="21">
        <v>500</v>
      </c>
      <c r="D52" s="21">
        <v>200</v>
      </c>
      <c r="E52" s="10">
        <f t="shared" si="123"/>
        <v>700</v>
      </c>
      <c r="F52" s="22">
        <v>0</v>
      </c>
      <c r="G52" s="22">
        <v>0</v>
      </c>
      <c r="H52" s="10">
        <f t="shared" si="12"/>
        <v>0</v>
      </c>
      <c r="I52" s="22">
        <v>10</v>
      </c>
      <c r="J52" s="22">
        <v>0</v>
      </c>
      <c r="K52" s="10">
        <f t="shared" si="13"/>
        <v>10</v>
      </c>
      <c r="L52" s="22">
        <v>0</v>
      </c>
      <c r="M52" s="22">
        <v>0</v>
      </c>
      <c r="N52" s="10">
        <f t="shared" si="14"/>
        <v>0</v>
      </c>
      <c r="O52" s="10">
        <f>C52+F52+I52+L52</f>
        <v>510</v>
      </c>
      <c r="P52" s="23">
        <f>D52+G52+J52+M52</f>
        <v>200</v>
      </c>
      <c r="Q52" s="10">
        <f t="shared" si="1"/>
        <v>710</v>
      </c>
      <c r="R52" s="65">
        <v>159.1</v>
      </c>
      <c r="S52" s="65">
        <f t="shared" si="16"/>
        <v>30</v>
      </c>
      <c r="T52" s="65">
        <f t="shared" si="17"/>
        <v>0</v>
      </c>
      <c r="U52" s="65">
        <f t="shared" si="18"/>
        <v>0</v>
      </c>
      <c r="V52" s="65">
        <f t="shared" si="19"/>
        <v>3.18</v>
      </c>
      <c r="W52" s="65">
        <f t="shared" si="20"/>
        <v>0</v>
      </c>
      <c r="X52" s="70">
        <f t="shared" si="21"/>
        <v>0</v>
      </c>
      <c r="Y52" s="70">
        <f t="shared" si="22"/>
        <v>0</v>
      </c>
      <c r="Z52" s="86">
        <f>53.93+500</f>
        <v>553.92999999999995</v>
      </c>
      <c r="AA52" s="83">
        <v>200</v>
      </c>
      <c r="AB52" s="83">
        <v>0</v>
      </c>
      <c r="AC52" s="83">
        <v>0</v>
      </c>
      <c r="AD52" s="83">
        <v>10</v>
      </c>
      <c r="AE52" s="83">
        <v>0</v>
      </c>
      <c r="AF52" s="83">
        <v>0</v>
      </c>
      <c r="AG52" s="83">
        <v>0</v>
      </c>
      <c r="AH52" s="70">
        <v>125</v>
      </c>
      <c r="AI52" s="70">
        <f t="shared" si="24"/>
        <v>50</v>
      </c>
      <c r="AJ52" s="70">
        <f t="shared" si="94"/>
        <v>0</v>
      </c>
      <c r="AK52" s="70">
        <f t="shared" si="25"/>
        <v>0</v>
      </c>
      <c r="AL52" s="70">
        <f t="shared" si="3"/>
        <v>2.5</v>
      </c>
      <c r="AM52" s="70">
        <f t="shared" si="26"/>
        <v>0</v>
      </c>
      <c r="AN52" s="70">
        <f t="shared" si="105"/>
        <v>0</v>
      </c>
      <c r="AO52" s="70">
        <f t="shared" si="106"/>
        <v>0</v>
      </c>
      <c r="AP52" s="70">
        <f t="shared" si="29"/>
        <v>284.10000000000002</v>
      </c>
      <c r="AQ52" s="70">
        <f t="shared" si="30"/>
        <v>80</v>
      </c>
      <c r="AR52" s="70">
        <f t="shared" si="31"/>
        <v>0</v>
      </c>
      <c r="AS52" s="70">
        <f t="shared" si="32"/>
        <v>0</v>
      </c>
      <c r="AT52" s="70">
        <f t="shared" si="33"/>
        <v>5.68</v>
      </c>
      <c r="AU52" s="70">
        <f t="shared" si="34"/>
        <v>0</v>
      </c>
      <c r="AV52" s="70">
        <f t="shared" si="35"/>
        <v>0</v>
      </c>
      <c r="AW52" s="70">
        <f t="shared" si="36"/>
        <v>0</v>
      </c>
      <c r="AX52" s="70">
        <f t="shared" si="37"/>
        <v>138.47999999999999</v>
      </c>
      <c r="AY52" s="70">
        <f t="shared" si="38"/>
        <v>50</v>
      </c>
      <c r="AZ52" s="70">
        <f t="shared" si="77"/>
        <v>0</v>
      </c>
      <c r="BA52" s="70">
        <f t="shared" si="39"/>
        <v>0</v>
      </c>
      <c r="BB52" s="70">
        <f t="shared" si="40"/>
        <v>2.5</v>
      </c>
      <c r="BC52" s="70">
        <f t="shared" si="41"/>
        <v>0</v>
      </c>
      <c r="BD52" s="70">
        <f t="shared" si="42"/>
        <v>0</v>
      </c>
      <c r="BE52" s="70">
        <f t="shared" si="100"/>
        <v>0</v>
      </c>
      <c r="BF52" s="70">
        <f t="shared" si="44"/>
        <v>422.58000000000004</v>
      </c>
      <c r="BG52" s="70">
        <f t="shared" si="45"/>
        <v>130</v>
      </c>
      <c r="BH52" s="70">
        <f t="shared" si="46"/>
        <v>0</v>
      </c>
      <c r="BI52" s="70">
        <f t="shared" si="47"/>
        <v>0</v>
      </c>
      <c r="BJ52" s="70">
        <f t="shared" si="48"/>
        <v>8.18</v>
      </c>
      <c r="BK52" s="70">
        <f t="shared" si="49"/>
        <v>0</v>
      </c>
      <c r="BL52" s="70">
        <f t="shared" si="50"/>
        <v>0</v>
      </c>
      <c r="BM52" s="70">
        <f t="shared" si="51"/>
        <v>0</v>
      </c>
      <c r="BN52" s="70">
        <v>500</v>
      </c>
      <c r="BO52" s="70">
        <v>200</v>
      </c>
      <c r="BP52" s="70">
        <v>0</v>
      </c>
      <c r="BQ52" s="70">
        <v>0</v>
      </c>
      <c r="BR52" s="70">
        <v>10</v>
      </c>
      <c r="BS52" s="70">
        <v>0</v>
      </c>
      <c r="BT52" s="70">
        <v>0</v>
      </c>
      <c r="BU52" s="70">
        <v>0</v>
      </c>
      <c r="BV52" s="70">
        <f t="shared" si="52"/>
        <v>77.42</v>
      </c>
      <c r="BW52" s="70">
        <f t="shared" si="53"/>
        <v>70</v>
      </c>
      <c r="BX52" s="70">
        <f t="shared" si="54"/>
        <v>0</v>
      </c>
      <c r="BY52" s="70">
        <f t="shared" si="55"/>
        <v>0</v>
      </c>
      <c r="BZ52" s="70">
        <f t="shared" si="56"/>
        <v>1.82</v>
      </c>
      <c r="CA52" s="70">
        <f t="shared" si="57"/>
        <v>0</v>
      </c>
      <c r="CB52" s="70">
        <f t="shared" si="58"/>
        <v>0</v>
      </c>
      <c r="CC52" s="156">
        <f t="shared" si="59"/>
        <v>0</v>
      </c>
      <c r="CD52" s="70">
        <f t="shared" ref="CD52:CD57" si="129">ROUND(BV52*75%,2)</f>
        <v>58.07</v>
      </c>
      <c r="CE52" s="70">
        <f t="shared" si="126"/>
        <v>52.5</v>
      </c>
      <c r="CF52" s="70">
        <f t="shared" si="61"/>
        <v>0</v>
      </c>
      <c r="CG52" s="70">
        <f t="shared" si="62"/>
        <v>0</v>
      </c>
      <c r="CH52" s="70">
        <f t="shared" si="63"/>
        <v>1.82</v>
      </c>
      <c r="CI52" s="70">
        <f t="shared" si="64"/>
        <v>0</v>
      </c>
      <c r="CJ52" s="70">
        <f t="shared" si="65"/>
        <v>0</v>
      </c>
      <c r="CK52" s="70">
        <f t="shared" si="66"/>
        <v>0</v>
      </c>
      <c r="CL52" s="70">
        <v>19.350000000000001</v>
      </c>
      <c r="CM52" s="70">
        <f t="shared" si="67"/>
        <v>500.00000000000006</v>
      </c>
      <c r="CN52" s="70">
        <f t="shared" si="68"/>
        <v>182.5</v>
      </c>
      <c r="CO52" s="70">
        <f t="shared" si="69"/>
        <v>0</v>
      </c>
      <c r="CP52" s="70">
        <f t="shared" si="70"/>
        <v>0</v>
      </c>
      <c r="CQ52" s="70">
        <f t="shared" si="71"/>
        <v>10</v>
      </c>
      <c r="CR52" s="70">
        <f t="shared" si="72"/>
        <v>0</v>
      </c>
      <c r="CS52" s="70">
        <f t="shared" si="73"/>
        <v>0</v>
      </c>
      <c r="CT52" s="70">
        <f t="shared" si="74"/>
        <v>0</v>
      </c>
    </row>
    <row r="53" spans="1:98" ht="20.100000000000001" customHeight="1">
      <c r="A53" s="19">
        <v>37</v>
      </c>
      <c r="B53" s="20" t="s">
        <v>45</v>
      </c>
      <c r="C53" s="21">
        <v>151</v>
      </c>
      <c r="D53" s="21">
        <v>0</v>
      </c>
      <c r="E53" s="10">
        <f t="shared" si="123"/>
        <v>151</v>
      </c>
      <c r="F53" s="22">
        <v>0</v>
      </c>
      <c r="G53" s="22">
        <v>0</v>
      </c>
      <c r="H53" s="10">
        <f t="shared" si="12"/>
        <v>0</v>
      </c>
      <c r="I53" s="22">
        <v>0</v>
      </c>
      <c r="J53" s="22">
        <v>0</v>
      </c>
      <c r="K53" s="10">
        <f t="shared" si="13"/>
        <v>0</v>
      </c>
      <c r="L53" s="22">
        <v>0</v>
      </c>
      <c r="M53" s="22">
        <v>0</v>
      </c>
      <c r="N53" s="10">
        <f t="shared" si="14"/>
        <v>0</v>
      </c>
      <c r="O53" s="10">
        <f>C53+F53+I53+L53</f>
        <v>151</v>
      </c>
      <c r="P53" s="23">
        <f>D53+G53+J53+M53</f>
        <v>0</v>
      </c>
      <c r="Q53" s="10">
        <f t="shared" si="1"/>
        <v>151</v>
      </c>
      <c r="R53" s="65">
        <v>48.05</v>
      </c>
      <c r="S53" s="65">
        <f t="shared" si="16"/>
        <v>0</v>
      </c>
      <c r="T53" s="65">
        <f t="shared" si="17"/>
        <v>0</v>
      </c>
      <c r="U53" s="65">
        <f t="shared" si="18"/>
        <v>0</v>
      </c>
      <c r="V53" s="65">
        <f t="shared" si="19"/>
        <v>0</v>
      </c>
      <c r="W53" s="65">
        <f t="shared" si="20"/>
        <v>0</v>
      </c>
      <c r="X53" s="70">
        <f t="shared" si="21"/>
        <v>0</v>
      </c>
      <c r="Y53" s="70">
        <f t="shared" si="22"/>
        <v>0</v>
      </c>
      <c r="Z53" s="86">
        <f>151-53.93</f>
        <v>97.07</v>
      </c>
      <c r="AA53" s="83">
        <v>0</v>
      </c>
      <c r="AB53" s="83">
        <v>0</v>
      </c>
      <c r="AC53" s="83">
        <v>0</v>
      </c>
      <c r="AD53" s="83">
        <v>0</v>
      </c>
      <c r="AE53" s="83">
        <v>0</v>
      </c>
      <c r="AF53" s="83">
        <v>0</v>
      </c>
      <c r="AG53" s="83">
        <v>0</v>
      </c>
      <c r="AH53" s="70">
        <v>37.75</v>
      </c>
      <c r="AI53" s="70">
        <f t="shared" si="24"/>
        <v>0</v>
      </c>
      <c r="AJ53" s="70">
        <f t="shared" si="94"/>
        <v>0</v>
      </c>
      <c r="AK53" s="70">
        <f t="shared" si="25"/>
        <v>0</v>
      </c>
      <c r="AL53" s="70">
        <f t="shared" si="3"/>
        <v>0</v>
      </c>
      <c r="AM53" s="70">
        <f t="shared" si="26"/>
        <v>0</v>
      </c>
      <c r="AN53" s="70">
        <f t="shared" si="105"/>
        <v>0</v>
      </c>
      <c r="AO53" s="70">
        <f t="shared" si="106"/>
        <v>0</v>
      </c>
      <c r="AP53" s="70">
        <f t="shared" si="29"/>
        <v>85.8</v>
      </c>
      <c r="AQ53" s="70">
        <f t="shared" si="30"/>
        <v>0</v>
      </c>
      <c r="AR53" s="70">
        <f t="shared" si="31"/>
        <v>0</v>
      </c>
      <c r="AS53" s="70">
        <f t="shared" si="32"/>
        <v>0</v>
      </c>
      <c r="AT53" s="70">
        <f t="shared" si="33"/>
        <v>0</v>
      </c>
      <c r="AU53" s="70">
        <f t="shared" si="34"/>
        <v>0</v>
      </c>
      <c r="AV53" s="70">
        <f t="shared" si="35"/>
        <v>0</v>
      </c>
      <c r="AW53" s="70">
        <f t="shared" si="36"/>
        <v>0</v>
      </c>
      <c r="AX53" s="70">
        <f>ROUND(Z53*25%,2)-13</f>
        <v>11.27</v>
      </c>
      <c r="AY53" s="70">
        <f t="shared" si="38"/>
        <v>0</v>
      </c>
      <c r="AZ53" s="70">
        <f t="shared" si="77"/>
        <v>0</v>
      </c>
      <c r="BA53" s="70">
        <f t="shared" si="39"/>
        <v>0</v>
      </c>
      <c r="BB53" s="70">
        <f t="shared" si="40"/>
        <v>0</v>
      </c>
      <c r="BC53" s="70">
        <f t="shared" si="41"/>
        <v>0</v>
      </c>
      <c r="BD53" s="70">
        <f t="shared" si="42"/>
        <v>0</v>
      </c>
      <c r="BE53" s="70">
        <f t="shared" si="100"/>
        <v>0</v>
      </c>
      <c r="BF53" s="70">
        <f t="shared" si="44"/>
        <v>97.07</v>
      </c>
      <c r="BG53" s="70">
        <f t="shared" si="45"/>
        <v>0</v>
      </c>
      <c r="BH53" s="70">
        <f t="shared" si="46"/>
        <v>0</v>
      </c>
      <c r="BI53" s="70">
        <f t="shared" si="47"/>
        <v>0</v>
      </c>
      <c r="BJ53" s="70">
        <f t="shared" si="48"/>
        <v>0</v>
      </c>
      <c r="BK53" s="70">
        <f t="shared" si="49"/>
        <v>0</v>
      </c>
      <c r="BL53" s="70">
        <f t="shared" si="50"/>
        <v>0</v>
      </c>
      <c r="BM53" s="70">
        <f t="shared" si="51"/>
        <v>0</v>
      </c>
      <c r="BN53" s="70">
        <v>151</v>
      </c>
      <c r="BO53" s="70">
        <v>0</v>
      </c>
      <c r="BP53" s="70">
        <v>0</v>
      </c>
      <c r="BQ53" s="70">
        <v>0</v>
      </c>
      <c r="BR53" s="70">
        <v>0</v>
      </c>
      <c r="BS53" s="70">
        <v>0</v>
      </c>
      <c r="BT53" s="70">
        <v>0</v>
      </c>
      <c r="BU53" s="70">
        <v>0</v>
      </c>
      <c r="BV53" s="70">
        <f t="shared" si="52"/>
        <v>53.93</v>
      </c>
      <c r="BW53" s="70">
        <f t="shared" si="53"/>
        <v>0</v>
      </c>
      <c r="BX53" s="70">
        <f t="shared" si="54"/>
        <v>0</v>
      </c>
      <c r="BY53" s="70">
        <f t="shared" si="55"/>
        <v>0</v>
      </c>
      <c r="BZ53" s="70">
        <f t="shared" si="56"/>
        <v>0</v>
      </c>
      <c r="CA53" s="70">
        <f t="shared" si="57"/>
        <v>0</v>
      </c>
      <c r="CB53" s="70">
        <f t="shared" si="58"/>
        <v>0</v>
      </c>
      <c r="CC53" s="156">
        <f t="shared" si="59"/>
        <v>0</v>
      </c>
      <c r="CD53" s="70">
        <f t="shared" si="129"/>
        <v>40.450000000000003</v>
      </c>
      <c r="CE53" s="70">
        <f t="shared" si="126"/>
        <v>0</v>
      </c>
      <c r="CF53" s="70">
        <f t="shared" si="61"/>
        <v>0</v>
      </c>
      <c r="CG53" s="70">
        <f t="shared" si="62"/>
        <v>0</v>
      </c>
      <c r="CH53" s="70">
        <f t="shared" si="63"/>
        <v>0</v>
      </c>
      <c r="CI53" s="70">
        <f t="shared" si="64"/>
        <v>0</v>
      </c>
      <c r="CJ53" s="70">
        <f t="shared" si="65"/>
        <v>0</v>
      </c>
      <c r="CK53" s="70">
        <f t="shared" si="66"/>
        <v>0</v>
      </c>
      <c r="CL53" s="70">
        <v>13.48</v>
      </c>
      <c r="CM53" s="70">
        <f t="shared" si="67"/>
        <v>151</v>
      </c>
      <c r="CN53" s="70">
        <f t="shared" si="68"/>
        <v>0</v>
      </c>
      <c r="CO53" s="70">
        <f t="shared" si="69"/>
        <v>0</v>
      </c>
      <c r="CP53" s="70">
        <f t="shared" si="70"/>
        <v>0</v>
      </c>
      <c r="CQ53" s="70">
        <f t="shared" si="71"/>
        <v>0</v>
      </c>
      <c r="CR53" s="70">
        <f t="shared" si="72"/>
        <v>0</v>
      </c>
      <c r="CS53" s="70">
        <f t="shared" si="73"/>
        <v>0</v>
      </c>
      <c r="CT53" s="70">
        <f t="shared" si="74"/>
        <v>0</v>
      </c>
    </row>
    <row r="54" spans="1:98" s="29" customFormat="1" ht="20.100000000000001" customHeight="1">
      <c r="A54" s="26"/>
      <c r="B54" s="27" t="s">
        <v>44</v>
      </c>
      <c r="C54" s="28">
        <f t="shared" ref="C54:BN54" si="130">+C52+C53</f>
        <v>651</v>
      </c>
      <c r="D54" s="28">
        <f t="shared" si="130"/>
        <v>200</v>
      </c>
      <c r="E54" s="28">
        <f t="shared" si="130"/>
        <v>851</v>
      </c>
      <c r="F54" s="28">
        <f t="shared" si="130"/>
        <v>0</v>
      </c>
      <c r="G54" s="28">
        <f t="shared" si="130"/>
        <v>0</v>
      </c>
      <c r="H54" s="28">
        <f t="shared" si="130"/>
        <v>0</v>
      </c>
      <c r="I54" s="28">
        <f t="shared" si="130"/>
        <v>10</v>
      </c>
      <c r="J54" s="28">
        <f t="shared" si="130"/>
        <v>0</v>
      </c>
      <c r="K54" s="28">
        <f t="shared" si="130"/>
        <v>10</v>
      </c>
      <c r="L54" s="28">
        <f t="shared" si="130"/>
        <v>0</v>
      </c>
      <c r="M54" s="28">
        <f t="shared" si="130"/>
        <v>0</v>
      </c>
      <c r="N54" s="28">
        <f t="shared" si="130"/>
        <v>0</v>
      </c>
      <c r="O54" s="28">
        <f t="shared" si="130"/>
        <v>661</v>
      </c>
      <c r="P54" s="28">
        <f t="shared" si="130"/>
        <v>200</v>
      </c>
      <c r="Q54" s="28">
        <f t="shared" si="130"/>
        <v>861</v>
      </c>
      <c r="R54" s="28">
        <f t="shared" si="130"/>
        <v>207.14999999999998</v>
      </c>
      <c r="S54" s="28">
        <f t="shared" si="130"/>
        <v>30</v>
      </c>
      <c r="T54" s="28">
        <f t="shared" si="130"/>
        <v>0</v>
      </c>
      <c r="U54" s="28">
        <f t="shared" si="130"/>
        <v>0</v>
      </c>
      <c r="V54" s="28">
        <f t="shared" si="130"/>
        <v>3.18</v>
      </c>
      <c r="W54" s="75">
        <f t="shared" si="130"/>
        <v>0</v>
      </c>
      <c r="X54" s="28">
        <f t="shared" si="130"/>
        <v>0</v>
      </c>
      <c r="Y54" s="28">
        <f t="shared" si="130"/>
        <v>0</v>
      </c>
      <c r="Z54" s="28">
        <f t="shared" si="130"/>
        <v>651</v>
      </c>
      <c r="AA54" s="28">
        <f t="shared" si="130"/>
        <v>200</v>
      </c>
      <c r="AB54" s="28">
        <f t="shared" si="130"/>
        <v>0</v>
      </c>
      <c r="AC54" s="28">
        <f t="shared" si="130"/>
        <v>0</v>
      </c>
      <c r="AD54" s="28">
        <f t="shared" si="130"/>
        <v>10</v>
      </c>
      <c r="AE54" s="28">
        <f t="shared" si="130"/>
        <v>0</v>
      </c>
      <c r="AF54" s="28">
        <f t="shared" si="130"/>
        <v>0</v>
      </c>
      <c r="AG54" s="28">
        <f t="shared" si="130"/>
        <v>0</v>
      </c>
      <c r="AH54" s="28">
        <f t="shared" si="130"/>
        <v>162.75</v>
      </c>
      <c r="AI54" s="28">
        <f t="shared" si="130"/>
        <v>50</v>
      </c>
      <c r="AJ54" s="28">
        <f t="shared" si="130"/>
        <v>0</v>
      </c>
      <c r="AK54" s="28">
        <f t="shared" si="130"/>
        <v>0</v>
      </c>
      <c r="AL54" s="28">
        <f t="shared" si="130"/>
        <v>2.5</v>
      </c>
      <c r="AM54" s="28">
        <f t="shared" si="130"/>
        <v>0</v>
      </c>
      <c r="AN54" s="28">
        <f t="shared" si="130"/>
        <v>0</v>
      </c>
      <c r="AO54" s="28">
        <f t="shared" si="130"/>
        <v>0</v>
      </c>
      <c r="AP54" s="28">
        <f t="shared" si="130"/>
        <v>369.90000000000003</v>
      </c>
      <c r="AQ54" s="28">
        <f t="shared" si="130"/>
        <v>80</v>
      </c>
      <c r="AR54" s="28">
        <f t="shared" si="130"/>
        <v>0</v>
      </c>
      <c r="AS54" s="28">
        <f t="shared" si="130"/>
        <v>0</v>
      </c>
      <c r="AT54" s="28">
        <f t="shared" si="130"/>
        <v>5.68</v>
      </c>
      <c r="AU54" s="28">
        <f t="shared" si="130"/>
        <v>0</v>
      </c>
      <c r="AV54" s="28">
        <f t="shared" si="130"/>
        <v>0</v>
      </c>
      <c r="AW54" s="28">
        <f t="shared" si="130"/>
        <v>0</v>
      </c>
      <c r="AX54" s="28">
        <f t="shared" si="130"/>
        <v>149.75</v>
      </c>
      <c r="AY54" s="28">
        <f t="shared" si="130"/>
        <v>50</v>
      </c>
      <c r="AZ54" s="28">
        <f t="shared" si="130"/>
        <v>0</v>
      </c>
      <c r="BA54" s="28">
        <f t="shared" si="130"/>
        <v>0</v>
      </c>
      <c r="BB54" s="28">
        <f t="shared" si="130"/>
        <v>2.5</v>
      </c>
      <c r="BC54" s="28">
        <f t="shared" si="130"/>
        <v>0</v>
      </c>
      <c r="BD54" s="28">
        <f t="shared" si="130"/>
        <v>0</v>
      </c>
      <c r="BE54" s="28">
        <f t="shared" si="130"/>
        <v>0</v>
      </c>
      <c r="BF54" s="28">
        <f t="shared" si="130"/>
        <v>519.65000000000009</v>
      </c>
      <c r="BG54" s="28">
        <f t="shared" si="130"/>
        <v>130</v>
      </c>
      <c r="BH54" s="28">
        <f t="shared" si="130"/>
        <v>0</v>
      </c>
      <c r="BI54" s="28">
        <f t="shared" si="130"/>
        <v>0</v>
      </c>
      <c r="BJ54" s="28">
        <f t="shared" si="130"/>
        <v>8.18</v>
      </c>
      <c r="BK54" s="28">
        <f t="shared" si="130"/>
        <v>0</v>
      </c>
      <c r="BL54" s="28">
        <f t="shared" si="130"/>
        <v>0</v>
      </c>
      <c r="BM54" s="28">
        <f t="shared" si="130"/>
        <v>0</v>
      </c>
      <c r="BN54" s="28">
        <f t="shared" si="130"/>
        <v>651</v>
      </c>
      <c r="BO54" s="28">
        <f t="shared" ref="BO54:CT54" si="131">+BO52+BO53</f>
        <v>200</v>
      </c>
      <c r="BP54" s="28">
        <f t="shared" si="131"/>
        <v>0</v>
      </c>
      <c r="BQ54" s="28">
        <f t="shared" si="131"/>
        <v>0</v>
      </c>
      <c r="BR54" s="28">
        <f t="shared" si="131"/>
        <v>10</v>
      </c>
      <c r="BS54" s="28">
        <f t="shared" si="131"/>
        <v>0</v>
      </c>
      <c r="BT54" s="28">
        <f t="shared" si="131"/>
        <v>0</v>
      </c>
      <c r="BU54" s="28">
        <f t="shared" si="131"/>
        <v>0</v>
      </c>
      <c r="BV54" s="28">
        <f t="shared" si="131"/>
        <v>131.35</v>
      </c>
      <c r="BW54" s="28">
        <f t="shared" si="131"/>
        <v>70</v>
      </c>
      <c r="BX54" s="28">
        <f t="shared" si="131"/>
        <v>0</v>
      </c>
      <c r="BY54" s="28">
        <f t="shared" si="131"/>
        <v>0</v>
      </c>
      <c r="BZ54" s="28">
        <f t="shared" si="131"/>
        <v>1.82</v>
      </c>
      <c r="CA54" s="28">
        <f t="shared" si="131"/>
        <v>0</v>
      </c>
      <c r="CB54" s="28">
        <f t="shared" si="131"/>
        <v>0</v>
      </c>
      <c r="CC54" s="75">
        <f t="shared" si="131"/>
        <v>0</v>
      </c>
      <c r="CD54" s="28">
        <f t="shared" si="131"/>
        <v>98.52000000000001</v>
      </c>
      <c r="CE54" s="28">
        <f t="shared" si="131"/>
        <v>52.5</v>
      </c>
      <c r="CF54" s="28">
        <f t="shared" si="131"/>
        <v>0</v>
      </c>
      <c r="CG54" s="28">
        <f t="shared" si="131"/>
        <v>0</v>
      </c>
      <c r="CH54" s="28">
        <f t="shared" si="131"/>
        <v>1.82</v>
      </c>
      <c r="CI54" s="28">
        <f t="shared" si="131"/>
        <v>0</v>
      </c>
      <c r="CJ54" s="28">
        <f t="shared" si="131"/>
        <v>0</v>
      </c>
      <c r="CK54" s="28">
        <f t="shared" si="131"/>
        <v>0</v>
      </c>
      <c r="CL54" s="28">
        <f t="shared" si="131"/>
        <v>32.83</v>
      </c>
      <c r="CM54" s="28">
        <f t="shared" si="131"/>
        <v>651</v>
      </c>
      <c r="CN54" s="28">
        <f t="shared" si="131"/>
        <v>182.5</v>
      </c>
      <c r="CO54" s="28">
        <f t="shared" si="131"/>
        <v>0</v>
      </c>
      <c r="CP54" s="28">
        <f t="shared" si="131"/>
        <v>0</v>
      </c>
      <c r="CQ54" s="28">
        <f t="shared" si="131"/>
        <v>10</v>
      </c>
      <c r="CR54" s="28">
        <f t="shared" si="131"/>
        <v>0</v>
      </c>
      <c r="CS54" s="28">
        <f t="shared" si="131"/>
        <v>0</v>
      </c>
      <c r="CT54" s="28">
        <f t="shared" si="131"/>
        <v>0</v>
      </c>
    </row>
    <row r="55" spans="1:98" ht="20.100000000000001" customHeight="1">
      <c r="A55" s="19">
        <v>38</v>
      </c>
      <c r="B55" s="36" t="s">
        <v>46</v>
      </c>
      <c r="C55" s="21">
        <v>617</v>
      </c>
      <c r="D55" s="21">
        <v>300</v>
      </c>
      <c r="E55" s="10">
        <f t="shared" si="123"/>
        <v>917</v>
      </c>
      <c r="F55" s="22">
        <v>0</v>
      </c>
      <c r="G55" s="22">
        <v>0</v>
      </c>
      <c r="H55" s="10">
        <f t="shared" si="12"/>
        <v>0</v>
      </c>
      <c r="I55" s="22">
        <v>0</v>
      </c>
      <c r="J55" s="22">
        <v>0</v>
      </c>
      <c r="K55" s="10">
        <f t="shared" si="13"/>
        <v>0</v>
      </c>
      <c r="L55" s="22">
        <v>0</v>
      </c>
      <c r="M55" s="22">
        <v>0</v>
      </c>
      <c r="N55" s="10">
        <f t="shared" si="14"/>
        <v>0</v>
      </c>
      <c r="O55" s="10">
        <f t="shared" ref="O55:P57" si="132">C55+F55+I55+L55</f>
        <v>617</v>
      </c>
      <c r="P55" s="23">
        <f t="shared" si="132"/>
        <v>300</v>
      </c>
      <c r="Q55" s="10">
        <f t="shared" si="1"/>
        <v>917</v>
      </c>
      <c r="R55" s="65">
        <f>ROUND(C55*31.82%,2)+19.09</f>
        <v>215.42000000000002</v>
      </c>
      <c r="S55" s="65">
        <f t="shared" si="16"/>
        <v>45</v>
      </c>
      <c r="T55" s="65">
        <f t="shared" si="17"/>
        <v>0</v>
      </c>
      <c r="U55" s="65">
        <f t="shared" si="18"/>
        <v>0</v>
      </c>
      <c r="V55" s="65">
        <f t="shared" si="19"/>
        <v>0</v>
      </c>
      <c r="W55" s="65">
        <f t="shared" si="20"/>
        <v>0</v>
      </c>
      <c r="X55" s="70">
        <f t="shared" si="21"/>
        <v>0</v>
      </c>
      <c r="Y55" s="70">
        <f t="shared" si="22"/>
        <v>0</v>
      </c>
      <c r="Z55" s="83">
        <v>617</v>
      </c>
      <c r="AA55" s="83">
        <v>300</v>
      </c>
      <c r="AB55" s="83">
        <v>0</v>
      </c>
      <c r="AC55" s="83">
        <v>0</v>
      </c>
      <c r="AD55" s="83">
        <v>0</v>
      </c>
      <c r="AE55" s="83">
        <v>0</v>
      </c>
      <c r="AF55" s="83">
        <v>0</v>
      </c>
      <c r="AG55" s="83">
        <v>0</v>
      </c>
      <c r="AH55" s="70">
        <f>ROUND(Z55*25%,2)+15</f>
        <v>169.25</v>
      </c>
      <c r="AI55" s="70">
        <f t="shared" si="24"/>
        <v>75</v>
      </c>
      <c r="AJ55" s="70">
        <f t="shared" si="94"/>
        <v>0</v>
      </c>
      <c r="AK55" s="70">
        <f t="shared" si="25"/>
        <v>0</v>
      </c>
      <c r="AL55" s="70">
        <f t="shared" si="3"/>
        <v>0</v>
      </c>
      <c r="AM55" s="70">
        <f t="shared" si="26"/>
        <v>0</v>
      </c>
      <c r="AN55" s="70">
        <f t="shared" si="105"/>
        <v>0</v>
      </c>
      <c r="AO55" s="70">
        <f t="shared" si="106"/>
        <v>0</v>
      </c>
      <c r="AP55" s="70">
        <f t="shared" si="29"/>
        <v>384.67</v>
      </c>
      <c r="AQ55" s="70">
        <f t="shared" si="30"/>
        <v>120</v>
      </c>
      <c r="AR55" s="70">
        <f t="shared" si="31"/>
        <v>0</v>
      </c>
      <c r="AS55" s="70">
        <f t="shared" si="32"/>
        <v>0</v>
      </c>
      <c r="AT55" s="70">
        <f t="shared" si="33"/>
        <v>0</v>
      </c>
      <c r="AU55" s="70">
        <f t="shared" si="34"/>
        <v>0</v>
      </c>
      <c r="AV55" s="70">
        <f t="shared" si="35"/>
        <v>0</v>
      </c>
      <c r="AW55" s="70">
        <f t="shared" si="36"/>
        <v>0</v>
      </c>
      <c r="AX55" s="93">
        <f>ROUND(Z55*16.66%,2)+15</f>
        <v>117.79</v>
      </c>
      <c r="AY55" s="93">
        <f>ROUND(AA55*16.66%,2)</f>
        <v>49.98</v>
      </c>
      <c r="AZ55" s="70">
        <f t="shared" si="77"/>
        <v>0</v>
      </c>
      <c r="BA55" s="70">
        <f t="shared" si="39"/>
        <v>0</v>
      </c>
      <c r="BB55" s="70">
        <f t="shared" si="40"/>
        <v>0</v>
      </c>
      <c r="BC55" s="70">
        <f t="shared" si="41"/>
        <v>0</v>
      </c>
      <c r="BD55" s="70">
        <f t="shared" si="42"/>
        <v>0</v>
      </c>
      <c r="BE55" s="70">
        <f t="shared" si="100"/>
        <v>0</v>
      </c>
      <c r="BF55" s="70">
        <f t="shared" si="44"/>
        <v>502.46000000000004</v>
      </c>
      <c r="BG55" s="70">
        <f t="shared" si="45"/>
        <v>169.98</v>
      </c>
      <c r="BH55" s="70">
        <f t="shared" si="46"/>
        <v>0</v>
      </c>
      <c r="BI55" s="70">
        <f t="shared" si="47"/>
        <v>0</v>
      </c>
      <c r="BJ55" s="70">
        <f t="shared" si="48"/>
        <v>0</v>
      </c>
      <c r="BK55" s="70">
        <f t="shared" si="49"/>
        <v>0</v>
      </c>
      <c r="BL55" s="70">
        <f t="shared" si="50"/>
        <v>0</v>
      </c>
      <c r="BM55" s="70">
        <f t="shared" si="51"/>
        <v>0</v>
      </c>
      <c r="BN55" s="70">
        <v>662.09</v>
      </c>
      <c r="BO55" s="70">
        <v>169.98</v>
      </c>
      <c r="BP55" s="70">
        <v>0</v>
      </c>
      <c r="BQ55" s="70">
        <v>0</v>
      </c>
      <c r="BR55" s="70">
        <v>0</v>
      </c>
      <c r="BS55" s="70">
        <v>0</v>
      </c>
      <c r="BT55" s="70">
        <v>0</v>
      </c>
      <c r="BU55" s="70">
        <v>0</v>
      </c>
      <c r="BV55" s="70">
        <f t="shared" si="52"/>
        <v>159.63</v>
      </c>
      <c r="BW55" s="70">
        <f t="shared" si="53"/>
        <v>0</v>
      </c>
      <c r="BX55" s="70">
        <f t="shared" si="54"/>
        <v>0</v>
      </c>
      <c r="BY55" s="70">
        <f t="shared" si="55"/>
        <v>0</v>
      </c>
      <c r="BZ55" s="70">
        <f t="shared" si="56"/>
        <v>0</v>
      </c>
      <c r="CA55" s="70">
        <f t="shared" si="57"/>
        <v>0</v>
      </c>
      <c r="CB55" s="70">
        <f t="shared" si="58"/>
        <v>0</v>
      </c>
      <c r="CC55" s="156">
        <f t="shared" si="59"/>
        <v>0</v>
      </c>
      <c r="CD55" s="70">
        <f t="shared" si="129"/>
        <v>119.72</v>
      </c>
      <c r="CE55" s="70">
        <f t="shared" si="126"/>
        <v>0</v>
      </c>
      <c r="CF55" s="70">
        <f t="shared" si="61"/>
        <v>0</v>
      </c>
      <c r="CG55" s="70">
        <f t="shared" si="62"/>
        <v>0</v>
      </c>
      <c r="CH55" s="70">
        <f t="shared" si="63"/>
        <v>0</v>
      </c>
      <c r="CI55" s="70">
        <f t="shared" si="64"/>
        <v>0</v>
      </c>
      <c r="CJ55" s="70">
        <f t="shared" si="65"/>
        <v>0</v>
      </c>
      <c r="CK55" s="70">
        <f t="shared" si="66"/>
        <v>0</v>
      </c>
      <c r="CL55" s="70">
        <v>39.909999999999997</v>
      </c>
      <c r="CM55" s="70">
        <f t="shared" si="67"/>
        <v>662.09</v>
      </c>
      <c r="CN55" s="70">
        <f t="shared" si="68"/>
        <v>169.98</v>
      </c>
      <c r="CO55" s="70">
        <f t="shared" si="69"/>
        <v>0</v>
      </c>
      <c r="CP55" s="70">
        <f t="shared" si="70"/>
        <v>0</v>
      </c>
      <c r="CQ55" s="70">
        <f t="shared" si="71"/>
        <v>0</v>
      </c>
      <c r="CR55" s="70">
        <f t="shared" si="72"/>
        <v>0</v>
      </c>
      <c r="CS55" s="70">
        <f t="shared" si="73"/>
        <v>0</v>
      </c>
      <c r="CT55" s="70">
        <f t="shared" si="74"/>
        <v>0</v>
      </c>
    </row>
    <row r="56" spans="1:98" ht="20.100000000000001" customHeight="1">
      <c r="A56" s="19">
        <v>39</v>
      </c>
      <c r="B56" s="35" t="s">
        <v>47</v>
      </c>
      <c r="C56" s="21">
        <v>120</v>
      </c>
      <c r="D56" s="21">
        <v>25</v>
      </c>
      <c r="E56" s="10">
        <f t="shared" si="123"/>
        <v>145</v>
      </c>
      <c r="F56" s="22">
        <v>0</v>
      </c>
      <c r="G56" s="22">
        <v>0</v>
      </c>
      <c r="H56" s="10">
        <f t="shared" si="12"/>
        <v>0</v>
      </c>
      <c r="I56" s="22">
        <v>0</v>
      </c>
      <c r="J56" s="22">
        <v>0</v>
      </c>
      <c r="K56" s="10">
        <f t="shared" si="13"/>
        <v>0</v>
      </c>
      <c r="L56" s="22">
        <v>0</v>
      </c>
      <c r="M56" s="22">
        <v>0</v>
      </c>
      <c r="N56" s="10">
        <f t="shared" si="14"/>
        <v>0</v>
      </c>
      <c r="O56" s="10">
        <f t="shared" si="132"/>
        <v>120</v>
      </c>
      <c r="P56" s="23">
        <f t="shared" si="132"/>
        <v>25</v>
      </c>
      <c r="Q56" s="10">
        <f t="shared" si="1"/>
        <v>145</v>
      </c>
      <c r="R56" s="65">
        <f t="shared" si="15"/>
        <v>38.18</v>
      </c>
      <c r="S56" s="65">
        <f t="shared" si="16"/>
        <v>3.75</v>
      </c>
      <c r="T56" s="65">
        <f t="shared" si="17"/>
        <v>0</v>
      </c>
      <c r="U56" s="65">
        <f t="shared" si="18"/>
        <v>0</v>
      </c>
      <c r="V56" s="65">
        <f t="shared" si="19"/>
        <v>0</v>
      </c>
      <c r="W56" s="65">
        <f t="shared" si="20"/>
        <v>0</v>
      </c>
      <c r="X56" s="70">
        <f t="shared" si="21"/>
        <v>0</v>
      </c>
      <c r="Y56" s="70">
        <f t="shared" si="22"/>
        <v>0</v>
      </c>
      <c r="Z56" s="83">
        <v>120</v>
      </c>
      <c r="AA56" s="83">
        <v>25</v>
      </c>
      <c r="AB56" s="83">
        <v>0</v>
      </c>
      <c r="AC56" s="83">
        <v>0</v>
      </c>
      <c r="AD56" s="83">
        <v>0</v>
      </c>
      <c r="AE56" s="83">
        <v>0</v>
      </c>
      <c r="AF56" s="83">
        <v>0</v>
      </c>
      <c r="AG56" s="83">
        <v>0</v>
      </c>
      <c r="AH56" s="70">
        <f>ROUND(Z56*25%,2)</f>
        <v>30</v>
      </c>
      <c r="AI56" s="70">
        <f t="shared" si="24"/>
        <v>6.25</v>
      </c>
      <c r="AJ56" s="70">
        <f t="shared" si="94"/>
        <v>0</v>
      </c>
      <c r="AK56" s="70">
        <f t="shared" si="25"/>
        <v>0</v>
      </c>
      <c r="AL56" s="70">
        <f t="shared" si="3"/>
        <v>0</v>
      </c>
      <c r="AM56" s="70">
        <f t="shared" si="26"/>
        <v>0</v>
      </c>
      <c r="AN56" s="70">
        <f t="shared" si="105"/>
        <v>0</v>
      </c>
      <c r="AO56" s="70">
        <f t="shared" si="106"/>
        <v>0</v>
      </c>
      <c r="AP56" s="70">
        <f t="shared" si="29"/>
        <v>68.180000000000007</v>
      </c>
      <c r="AQ56" s="70">
        <f t="shared" si="30"/>
        <v>10</v>
      </c>
      <c r="AR56" s="70">
        <f t="shared" si="31"/>
        <v>0</v>
      </c>
      <c r="AS56" s="70">
        <f t="shared" si="32"/>
        <v>0</v>
      </c>
      <c r="AT56" s="70">
        <f t="shared" si="33"/>
        <v>0</v>
      </c>
      <c r="AU56" s="70">
        <f t="shared" si="34"/>
        <v>0</v>
      </c>
      <c r="AV56" s="70">
        <f t="shared" si="35"/>
        <v>0</v>
      </c>
      <c r="AW56" s="70">
        <f t="shared" si="36"/>
        <v>0</v>
      </c>
      <c r="AX56" s="70">
        <f t="shared" si="37"/>
        <v>30</v>
      </c>
      <c r="AY56" s="70">
        <f t="shared" si="38"/>
        <v>6.25</v>
      </c>
      <c r="AZ56" s="70">
        <f t="shared" si="77"/>
        <v>0</v>
      </c>
      <c r="BA56" s="70">
        <f t="shared" si="39"/>
        <v>0</v>
      </c>
      <c r="BB56" s="70">
        <f t="shared" si="40"/>
        <v>0</v>
      </c>
      <c r="BC56" s="70">
        <f t="shared" si="41"/>
        <v>0</v>
      </c>
      <c r="BD56" s="70">
        <f t="shared" si="42"/>
        <v>0</v>
      </c>
      <c r="BE56" s="70">
        <f t="shared" si="100"/>
        <v>0</v>
      </c>
      <c r="BF56" s="70">
        <f t="shared" si="44"/>
        <v>98.18</v>
      </c>
      <c r="BG56" s="70">
        <f t="shared" si="45"/>
        <v>16.25</v>
      </c>
      <c r="BH56" s="70">
        <f t="shared" si="46"/>
        <v>0</v>
      </c>
      <c r="BI56" s="70">
        <f t="shared" si="47"/>
        <v>0</v>
      </c>
      <c r="BJ56" s="70">
        <f t="shared" si="48"/>
        <v>0</v>
      </c>
      <c r="BK56" s="70">
        <f t="shared" si="49"/>
        <v>0</v>
      </c>
      <c r="BL56" s="70">
        <f t="shared" si="50"/>
        <v>0</v>
      </c>
      <c r="BM56" s="70">
        <f t="shared" si="51"/>
        <v>0</v>
      </c>
      <c r="BN56" s="70">
        <v>120</v>
      </c>
      <c r="BO56" s="70">
        <v>25</v>
      </c>
      <c r="BP56" s="70">
        <v>0</v>
      </c>
      <c r="BQ56" s="70">
        <v>0</v>
      </c>
      <c r="BR56" s="70">
        <v>0</v>
      </c>
      <c r="BS56" s="70">
        <v>0</v>
      </c>
      <c r="BT56" s="70">
        <v>0</v>
      </c>
      <c r="BU56" s="70">
        <v>0</v>
      </c>
      <c r="BV56" s="70">
        <f t="shared" si="52"/>
        <v>21.82</v>
      </c>
      <c r="BW56" s="70">
        <f t="shared" si="53"/>
        <v>8.75</v>
      </c>
      <c r="BX56" s="70">
        <f t="shared" si="54"/>
        <v>0</v>
      </c>
      <c r="BY56" s="70">
        <f t="shared" si="55"/>
        <v>0</v>
      </c>
      <c r="BZ56" s="70">
        <f t="shared" si="56"/>
        <v>0</v>
      </c>
      <c r="CA56" s="70">
        <f t="shared" si="57"/>
        <v>0</v>
      </c>
      <c r="CB56" s="70">
        <f t="shared" si="58"/>
        <v>0</v>
      </c>
      <c r="CC56" s="156">
        <f t="shared" si="59"/>
        <v>0</v>
      </c>
      <c r="CD56" s="70">
        <f t="shared" si="129"/>
        <v>16.37</v>
      </c>
      <c r="CE56" s="70">
        <f t="shared" si="126"/>
        <v>6.56</v>
      </c>
      <c r="CF56" s="70">
        <f t="shared" si="61"/>
        <v>0</v>
      </c>
      <c r="CG56" s="70">
        <f t="shared" si="62"/>
        <v>0</v>
      </c>
      <c r="CH56" s="70">
        <f t="shared" si="63"/>
        <v>0</v>
      </c>
      <c r="CI56" s="70">
        <f t="shared" si="64"/>
        <v>0</v>
      </c>
      <c r="CJ56" s="70">
        <f t="shared" si="65"/>
        <v>0</v>
      </c>
      <c r="CK56" s="70">
        <f t="shared" si="66"/>
        <v>0</v>
      </c>
      <c r="CL56" s="70">
        <v>5.45</v>
      </c>
      <c r="CM56" s="70">
        <f t="shared" si="67"/>
        <v>120</v>
      </c>
      <c r="CN56" s="70">
        <f t="shared" si="68"/>
        <v>22.81</v>
      </c>
      <c r="CO56" s="70">
        <f t="shared" si="69"/>
        <v>0</v>
      </c>
      <c r="CP56" s="70">
        <f t="shared" si="70"/>
        <v>0</v>
      </c>
      <c r="CQ56" s="70">
        <f t="shared" si="71"/>
        <v>0</v>
      </c>
      <c r="CR56" s="70">
        <f t="shared" si="72"/>
        <v>0</v>
      </c>
      <c r="CS56" s="70">
        <f t="shared" si="73"/>
        <v>0</v>
      </c>
      <c r="CT56" s="70">
        <f t="shared" si="74"/>
        <v>0</v>
      </c>
    </row>
    <row r="57" spans="1:98" ht="20.100000000000001" customHeight="1">
      <c r="A57" s="19"/>
      <c r="B57" s="35" t="s">
        <v>48</v>
      </c>
      <c r="C57" s="21">
        <v>60</v>
      </c>
      <c r="D57" s="21">
        <v>0</v>
      </c>
      <c r="E57" s="10">
        <f t="shared" si="123"/>
        <v>60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10">
        <f t="shared" si="132"/>
        <v>60</v>
      </c>
      <c r="P57" s="23">
        <f t="shared" si="132"/>
        <v>0</v>
      </c>
      <c r="Q57" s="10">
        <f t="shared" si="1"/>
        <v>60</v>
      </c>
      <c r="R57" s="65">
        <f>ROUND(C57*31.82%,2)-19.09</f>
        <v>0</v>
      </c>
      <c r="S57" s="65">
        <f t="shared" si="16"/>
        <v>0</v>
      </c>
      <c r="T57" s="65">
        <f t="shared" si="17"/>
        <v>0</v>
      </c>
      <c r="U57" s="65">
        <f t="shared" si="18"/>
        <v>0</v>
      </c>
      <c r="V57" s="65">
        <f t="shared" si="19"/>
        <v>0</v>
      </c>
      <c r="W57" s="65">
        <f t="shared" si="20"/>
        <v>0</v>
      </c>
      <c r="X57" s="70">
        <f t="shared" si="21"/>
        <v>0</v>
      </c>
      <c r="Y57" s="70">
        <f t="shared" si="22"/>
        <v>0</v>
      </c>
      <c r="Z57" s="83">
        <v>60</v>
      </c>
      <c r="AA57" s="83">
        <v>0</v>
      </c>
      <c r="AB57" s="83">
        <v>0</v>
      </c>
      <c r="AC57" s="83">
        <v>0</v>
      </c>
      <c r="AD57" s="83">
        <v>0</v>
      </c>
      <c r="AE57" s="83">
        <v>0</v>
      </c>
      <c r="AF57" s="83">
        <v>0</v>
      </c>
      <c r="AG57" s="83">
        <v>0</v>
      </c>
      <c r="AH57" s="70">
        <f>ROUND(Z57*25%,2)-15</f>
        <v>0</v>
      </c>
      <c r="AI57" s="70">
        <f t="shared" si="24"/>
        <v>0</v>
      </c>
      <c r="AJ57" s="70">
        <f t="shared" si="94"/>
        <v>0</v>
      </c>
      <c r="AK57" s="70">
        <f t="shared" si="25"/>
        <v>0</v>
      </c>
      <c r="AL57" s="70">
        <f t="shared" si="3"/>
        <v>0</v>
      </c>
      <c r="AM57" s="70">
        <f t="shared" si="26"/>
        <v>0</v>
      </c>
      <c r="AN57" s="70">
        <f t="shared" si="105"/>
        <v>0</v>
      </c>
      <c r="AO57" s="70">
        <f t="shared" si="106"/>
        <v>0</v>
      </c>
      <c r="AP57" s="70">
        <f t="shared" si="29"/>
        <v>0</v>
      </c>
      <c r="AQ57" s="70">
        <f t="shared" si="30"/>
        <v>0</v>
      </c>
      <c r="AR57" s="70">
        <f t="shared" si="31"/>
        <v>0</v>
      </c>
      <c r="AS57" s="70">
        <f t="shared" si="32"/>
        <v>0</v>
      </c>
      <c r="AT57" s="70">
        <f t="shared" si="33"/>
        <v>0</v>
      </c>
      <c r="AU57" s="70">
        <f t="shared" si="34"/>
        <v>0</v>
      </c>
      <c r="AV57" s="70">
        <f t="shared" si="35"/>
        <v>0</v>
      </c>
      <c r="AW57" s="70">
        <f t="shared" si="36"/>
        <v>0</v>
      </c>
      <c r="AX57" s="70">
        <f>ROUND(Z57*25%,2)-15</f>
        <v>0</v>
      </c>
      <c r="AY57" s="70">
        <f t="shared" si="38"/>
        <v>0</v>
      </c>
      <c r="AZ57" s="70">
        <f t="shared" si="77"/>
        <v>0</v>
      </c>
      <c r="BA57" s="70">
        <f t="shared" si="39"/>
        <v>0</v>
      </c>
      <c r="BB57" s="70">
        <f t="shared" si="40"/>
        <v>0</v>
      </c>
      <c r="BC57" s="70">
        <f t="shared" si="41"/>
        <v>0</v>
      </c>
      <c r="BD57" s="70">
        <f t="shared" si="42"/>
        <v>0</v>
      </c>
      <c r="BE57" s="70">
        <f t="shared" si="100"/>
        <v>0</v>
      </c>
      <c r="BF57" s="70">
        <f t="shared" si="44"/>
        <v>0</v>
      </c>
      <c r="BG57" s="70">
        <f t="shared" si="45"/>
        <v>0</v>
      </c>
      <c r="BH57" s="70">
        <f t="shared" si="46"/>
        <v>0</v>
      </c>
      <c r="BI57" s="70">
        <f t="shared" si="47"/>
        <v>0</v>
      </c>
      <c r="BJ57" s="70">
        <f t="shared" si="48"/>
        <v>0</v>
      </c>
      <c r="BK57" s="70">
        <f t="shared" si="49"/>
        <v>0</v>
      </c>
      <c r="BL57" s="70">
        <f t="shared" si="50"/>
        <v>0</v>
      </c>
      <c r="BM57" s="70">
        <f t="shared" si="51"/>
        <v>0</v>
      </c>
      <c r="BN57" s="70">
        <v>0</v>
      </c>
      <c r="BO57" s="70">
        <v>0</v>
      </c>
      <c r="BP57" s="70">
        <v>0</v>
      </c>
      <c r="BQ57" s="70">
        <v>0</v>
      </c>
      <c r="BR57" s="70">
        <v>0</v>
      </c>
      <c r="BS57" s="70">
        <v>0</v>
      </c>
      <c r="BT57" s="70">
        <v>0</v>
      </c>
      <c r="BU57" s="70">
        <v>0</v>
      </c>
      <c r="BV57" s="70">
        <f t="shared" si="52"/>
        <v>0</v>
      </c>
      <c r="BW57" s="70">
        <f t="shared" si="53"/>
        <v>0</v>
      </c>
      <c r="BX57" s="70">
        <f t="shared" si="54"/>
        <v>0</v>
      </c>
      <c r="BY57" s="70">
        <f t="shared" si="55"/>
        <v>0</v>
      </c>
      <c r="BZ57" s="70">
        <f t="shared" si="56"/>
        <v>0</v>
      </c>
      <c r="CA57" s="70">
        <f t="shared" si="57"/>
        <v>0</v>
      </c>
      <c r="CB57" s="70">
        <f t="shared" si="58"/>
        <v>0</v>
      </c>
      <c r="CC57" s="156">
        <f t="shared" si="59"/>
        <v>0</v>
      </c>
      <c r="CD57" s="70">
        <f t="shared" si="129"/>
        <v>0</v>
      </c>
      <c r="CE57" s="70">
        <f t="shared" si="126"/>
        <v>0</v>
      </c>
      <c r="CF57" s="70">
        <f t="shared" si="61"/>
        <v>0</v>
      </c>
      <c r="CG57" s="70">
        <f t="shared" si="62"/>
        <v>0</v>
      </c>
      <c r="CH57" s="70">
        <f t="shared" si="63"/>
        <v>0</v>
      </c>
      <c r="CI57" s="70">
        <f t="shared" si="64"/>
        <v>0</v>
      </c>
      <c r="CJ57" s="70">
        <f t="shared" si="65"/>
        <v>0</v>
      </c>
      <c r="CK57" s="70">
        <f t="shared" si="66"/>
        <v>0</v>
      </c>
      <c r="CL57" s="70">
        <v>0</v>
      </c>
      <c r="CM57" s="70">
        <f t="shared" si="67"/>
        <v>0</v>
      </c>
      <c r="CN57" s="70">
        <f t="shared" si="68"/>
        <v>0</v>
      </c>
      <c r="CO57" s="70">
        <f t="shared" si="69"/>
        <v>0</v>
      </c>
      <c r="CP57" s="70">
        <f t="shared" si="70"/>
        <v>0</v>
      </c>
      <c r="CQ57" s="70">
        <f t="shared" si="71"/>
        <v>0</v>
      </c>
      <c r="CR57" s="70">
        <f t="shared" si="72"/>
        <v>0</v>
      </c>
      <c r="CS57" s="70">
        <f t="shared" si="73"/>
        <v>0</v>
      </c>
      <c r="CT57" s="70">
        <f t="shared" si="74"/>
        <v>0</v>
      </c>
    </row>
    <row r="58" spans="1:98" s="29" customFormat="1" ht="20.100000000000001" customHeight="1">
      <c r="A58" s="26"/>
      <c r="B58" s="27" t="s">
        <v>49</v>
      </c>
      <c r="C58" s="28">
        <f t="shared" ref="C58:N58" si="133">+C55+C56+C57</f>
        <v>797</v>
      </c>
      <c r="D58" s="28">
        <f t="shared" si="133"/>
        <v>325</v>
      </c>
      <c r="E58" s="28">
        <f t="shared" si="133"/>
        <v>1122</v>
      </c>
      <c r="F58" s="28">
        <f t="shared" si="133"/>
        <v>0</v>
      </c>
      <c r="G58" s="28">
        <f t="shared" si="133"/>
        <v>0</v>
      </c>
      <c r="H58" s="28">
        <f t="shared" si="133"/>
        <v>0</v>
      </c>
      <c r="I58" s="28">
        <f t="shared" si="133"/>
        <v>0</v>
      </c>
      <c r="J58" s="28">
        <f t="shared" si="133"/>
        <v>0</v>
      </c>
      <c r="K58" s="28">
        <f t="shared" si="133"/>
        <v>0</v>
      </c>
      <c r="L58" s="28">
        <f t="shared" si="133"/>
        <v>0</v>
      </c>
      <c r="M58" s="28">
        <f t="shared" si="133"/>
        <v>0</v>
      </c>
      <c r="N58" s="28">
        <f t="shared" si="133"/>
        <v>0</v>
      </c>
      <c r="O58" s="28">
        <f t="shared" ref="O58:BZ58" si="134">+O55+O56+O57</f>
        <v>797</v>
      </c>
      <c r="P58" s="28">
        <f t="shared" si="134"/>
        <v>325</v>
      </c>
      <c r="Q58" s="28">
        <f t="shared" si="134"/>
        <v>1122</v>
      </c>
      <c r="R58" s="28">
        <f t="shared" si="134"/>
        <v>253.60000000000002</v>
      </c>
      <c r="S58" s="28">
        <f t="shared" si="134"/>
        <v>48.75</v>
      </c>
      <c r="T58" s="28">
        <f t="shared" si="134"/>
        <v>0</v>
      </c>
      <c r="U58" s="28">
        <f t="shared" si="134"/>
        <v>0</v>
      </c>
      <c r="V58" s="28">
        <f t="shared" si="134"/>
        <v>0</v>
      </c>
      <c r="W58" s="75">
        <f t="shared" si="134"/>
        <v>0</v>
      </c>
      <c r="X58" s="28">
        <f t="shared" si="134"/>
        <v>0</v>
      </c>
      <c r="Y58" s="28">
        <f t="shared" si="134"/>
        <v>0</v>
      </c>
      <c r="Z58" s="28">
        <f t="shared" si="134"/>
        <v>797</v>
      </c>
      <c r="AA58" s="28">
        <f t="shared" si="134"/>
        <v>325</v>
      </c>
      <c r="AB58" s="28">
        <f t="shared" si="134"/>
        <v>0</v>
      </c>
      <c r="AC58" s="28">
        <f t="shared" si="134"/>
        <v>0</v>
      </c>
      <c r="AD58" s="28">
        <f t="shared" si="134"/>
        <v>0</v>
      </c>
      <c r="AE58" s="28">
        <f t="shared" si="134"/>
        <v>0</v>
      </c>
      <c r="AF58" s="28">
        <f t="shared" si="134"/>
        <v>0</v>
      </c>
      <c r="AG58" s="28">
        <f t="shared" si="134"/>
        <v>0</v>
      </c>
      <c r="AH58" s="28">
        <f t="shared" si="134"/>
        <v>199.25</v>
      </c>
      <c r="AI58" s="28">
        <f t="shared" si="134"/>
        <v>81.25</v>
      </c>
      <c r="AJ58" s="28">
        <f t="shared" si="134"/>
        <v>0</v>
      </c>
      <c r="AK58" s="28">
        <f t="shared" si="134"/>
        <v>0</v>
      </c>
      <c r="AL58" s="28">
        <f t="shared" si="134"/>
        <v>0</v>
      </c>
      <c r="AM58" s="28">
        <f t="shared" si="134"/>
        <v>0</v>
      </c>
      <c r="AN58" s="28">
        <f t="shared" si="134"/>
        <v>0</v>
      </c>
      <c r="AO58" s="28">
        <f t="shared" si="134"/>
        <v>0</v>
      </c>
      <c r="AP58" s="28">
        <f t="shared" si="134"/>
        <v>452.85</v>
      </c>
      <c r="AQ58" s="28">
        <f t="shared" si="134"/>
        <v>130</v>
      </c>
      <c r="AR58" s="28">
        <f t="shared" si="134"/>
        <v>0</v>
      </c>
      <c r="AS58" s="28">
        <f t="shared" si="134"/>
        <v>0</v>
      </c>
      <c r="AT58" s="28">
        <f t="shared" si="134"/>
        <v>0</v>
      </c>
      <c r="AU58" s="28">
        <f t="shared" si="134"/>
        <v>0</v>
      </c>
      <c r="AV58" s="28">
        <f t="shared" si="134"/>
        <v>0</v>
      </c>
      <c r="AW58" s="28">
        <f t="shared" si="134"/>
        <v>0</v>
      </c>
      <c r="AX58" s="28">
        <f t="shared" si="134"/>
        <v>147.79000000000002</v>
      </c>
      <c r="AY58" s="28">
        <f t="shared" si="134"/>
        <v>56.23</v>
      </c>
      <c r="AZ58" s="28">
        <f t="shared" si="134"/>
        <v>0</v>
      </c>
      <c r="BA58" s="28">
        <f t="shared" si="134"/>
        <v>0</v>
      </c>
      <c r="BB58" s="28">
        <f t="shared" si="134"/>
        <v>0</v>
      </c>
      <c r="BC58" s="28">
        <f t="shared" si="134"/>
        <v>0</v>
      </c>
      <c r="BD58" s="28">
        <f t="shared" si="134"/>
        <v>0</v>
      </c>
      <c r="BE58" s="28">
        <f t="shared" si="134"/>
        <v>0</v>
      </c>
      <c r="BF58" s="28">
        <f t="shared" si="134"/>
        <v>600.6400000000001</v>
      </c>
      <c r="BG58" s="28">
        <f t="shared" si="134"/>
        <v>186.23</v>
      </c>
      <c r="BH58" s="28">
        <f t="shared" si="134"/>
        <v>0</v>
      </c>
      <c r="BI58" s="28">
        <f t="shared" si="134"/>
        <v>0</v>
      </c>
      <c r="BJ58" s="28">
        <f t="shared" si="134"/>
        <v>0</v>
      </c>
      <c r="BK58" s="28">
        <f t="shared" si="134"/>
        <v>0</v>
      </c>
      <c r="BL58" s="28">
        <f t="shared" si="134"/>
        <v>0</v>
      </c>
      <c r="BM58" s="28">
        <f t="shared" si="134"/>
        <v>0</v>
      </c>
      <c r="BN58" s="28">
        <f t="shared" si="134"/>
        <v>782.09</v>
      </c>
      <c r="BO58" s="28">
        <f t="shared" si="134"/>
        <v>194.98</v>
      </c>
      <c r="BP58" s="28">
        <f t="shared" si="134"/>
        <v>0</v>
      </c>
      <c r="BQ58" s="28">
        <f t="shared" si="134"/>
        <v>0</v>
      </c>
      <c r="BR58" s="28">
        <f t="shared" si="134"/>
        <v>0</v>
      </c>
      <c r="BS58" s="28">
        <f t="shared" si="134"/>
        <v>0</v>
      </c>
      <c r="BT58" s="28">
        <f t="shared" si="134"/>
        <v>0</v>
      </c>
      <c r="BU58" s="28">
        <f t="shared" si="134"/>
        <v>0</v>
      </c>
      <c r="BV58" s="28">
        <f t="shared" si="134"/>
        <v>181.45</v>
      </c>
      <c r="BW58" s="28">
        <f t="shared" si="134"/>
        <v>8.75</v>
      </c>
      <c r="BX58" s="28">
        <f t="shared" si="134"/>
        <v>0</v>
      </c>
      <c r="BY58" s="28">
        <f t="shared" si="134"/>
        <v>0</v>
      </c>
      <c r="BZ58" s="28">
        <f t="shared" si="134"/>
        <v>0</v>
      </c>
      <c r="CA58" s="28">
        <f t="shared" ref="CA58:CT58" si="135">+CA55+CA56+CA57</f>
        <v>0</v>
      </c>
      <c r="CB58" s="28">
        <f t="shared" si="135"/>
        <v>0</v>
      </c>
      <c r="CC58" s="75">
        <f t="shared" si="135"/>
        <v>0</v>
      </c>
      <c r="CD58" s="28">
        <f t="shared" si="135"/>
        <v>136.09</v>
      </c>
      <c r="CE58" s="28">
        <f t="shared" si="135"/>
        <v>6.56</v>
      </c>
      <c r="CF58" s="28">
        <f t="shared" si="135"/>
        <v>0</v>
      </c>
      <c r="CG58" s="28">
        <f t="shared" si="135"/>
        <v>0</v>
      </c>
      <c r="CH58" s="28">
        <f t="shared" si="135"/>
        <v>0</v>
      </c>
      <c r="CI58" s="28">
        <f t="shared" si="135"/>
        <v>0</v>
      </c>
      <c r="CJ58" s="28">
        <f t="shared" si="135"/>
        <v>0</v>
      </c>
      <c r="CK58" s="28">
        <f t="shared" si="135"/>
        <v>0</v>
      </c>
      <c r="CL58" s="28">
        <f t="shared" si="135"/>
        <v>45.36</v>
      </c>
      <c r="CM58" s="28">
        <f t="shared" si="135"/>
        <v>782.09</v>
      </c>
      <c r="CN58" s="28">
        <f t="shared" si="135"/>
        <v>192.79</v>
      </c>
      <c r="CO58" s="28">
        <f t="shared" si="135"/>
        <v>0</v>
      </c>
      <c r="CP58" s="28">
        <f t="shared" si="135"/>
        <v>0</v>
      </c>
      <c r="CQ58" s="28">
        <f t="shared" si="135"/>
        <v>0</v>
      </c>
      <c r="CR58" s="28">
        <f t="shared" si="135"/>
        <v>0</v>
      </c>
      <c r="CS58" s="28">
        <f t="shared" si="135"/>
        <v>0</v>
      </c>
      <c r="CT58" s="28">
        <f t="shared" si="135"/>
        <v>0</v>
      </c>
    </row>
    <row r="59" spans="1:98" ht="20.100000000000001" customHeight="1">
      <c r="A59" s="19">
        <v>40</v>
      </c>
      <c r="B59" s="34" t="s">
        <v>50</v>
      </c>
      <c r="C59" s="21">
        <v>400</v>
      </c>
      <c r="D59" s="21">
        <v>150</v>
      </c>
      <c r="E59" s="10">
        <f t="shared" ref="E59:E90" si="136">C59+D59</f>
        <v>550</v>
      </c>
      <c r="F59" s="22">
        <v>0</v>
      </c>
      <c r="G59" s="22">
        <v>0</v>
      </c>
      <c r="H59" s="10">
        <f t="shared" si="12"/>
        <v>0</v>
      </c>
      <c r="I59" s="22">
        <v>25</v>
      </c>
      <c r="J59" s="22">
        <v>0</v>
      </c>
      <c r="K59" s="10">
        <f t="shared" si="13"/>
        <v>25</v>
      </c>
      <c r="L59" s="22">
        <v>60</v>
      </c>
      <c r="M59" s="22">
        <v>30</v>
      </c>
      <c r="N59" s="10">
        <f t="shared" si="14"/>
        <v>90</v>
      </c>
      <c r="O59" s="10">
        <f>C59+F59+I59+L59</f>
        <v>485</v>
      </c>
      <c r="P59" s="23">
        <f>D59+G59+J59+M59</f>
        <v>180</v>
      </c>
      <c r="Q59" s="10">
        <f t="shared" si="1"/>
        <v>665</v>
      </c>
      <c r="R59" s="65">
        <f t="shared" si="15"/>
        <v>127.28</v>
      </c>
      <c r="S59" s="65">
        <f t="shared" si="16"/>
        <v>22.5</v>
      </c>
      <c r="T59" s="65">
        <f t="shared" si="17"/>
        <v>0</v>
      </c>
      <c r="U59" s="65">
        <f t="shared" si="18"/>
        <v>0</v>
      </c>
      <c r="V59" s="65">
        <f t="shared" si="19"/>
        <v>7.96</v>
      </c>
      <c r="W59" s="65">
        <f t="shared" si="20"/>
        <v>0</v>
      </c>
      <c r="X59" s="70">
        <f t="shared" si="21"/>
        <v>19.09</v>
      </c>
      <c r="Y59" s="70">
        <f t="shared" si="22"/>
        <v>4.5</v>
      </c>
      <c r="Z59" s="83">
        <v>400</v>
      </c>
      <c r="AA59" s="83">
        <v>150</v>
      </c>
      <c r="AB59" s="83">
        <v>0</v>
      </c>
      <c r="AC59" s="83">
        <v>0</v>
      </c>
      <c r="AD59" s="83">
        <v>25</v>
      </c>
      <c r="AE59" s="83">
        <v>0</v>
      </c>
      <c r="AF59" s="83">
        <v>60</v>
      </c>
      <c r="AG59" s="83">
        <v>30</v>
      </c>
      <c r="AH59" s="70">
        <f>ROUND(Z59*25%,2)</f>
        <v>100</v>
      </c>
      <c r="AI59" s="86">
        <f>ROUND(AA59*40%-S59,2)+12.5</f>
        <v>50</v>
      </c>
      <c r="AJ59" s="70">
        <f t="shared" si="94"/>
        <v>0</v>
      </c>
      <c r="AK59" s="70">
        <f t="shared" si="25"/>
        <v>0</v>
      </c>
      <c r="AL59" s="70">
        <f t="shared" si="3"/>
        <v>6.25</v>
      </c>
      <c r="AM59" s="70">
        <f t="shared" si="26"/>
        <v>0</v>
      </c>
      <c r="AN59" s="70">
        <f t="shared" ref="AN59:AN90" si="137">ROUND(AF59*25%,2)</f>
        <v>15</v>
      </c>
      <c r="AO59" s="70">
        <f t="shared" ref="AO59:AO90" si="138">ROUND(AG59*25%,2)</f>
        <v>7.5</v>
      </c>
      <c r="AP59" s="70">
        <f t="shared" si="29"/>
        <v>227.28</v>
      </c>
      <c r="AQ59" s="70">
        <f t="shared" si="30"/>
        <v>72.5</v>
      </c>
      <c r="AR59" s="70">
        <f t="shared" si="31"/>
        <v>0</v>
      </c>
      <c r="AS59" s="70">
        <f t="shared" si="32"/>
        <v>0</v>
      </c>
      <c r="AT59" s="70">
        <f t="shared" si="33"/>
        <v>14.21</v>
      </c>
      <c r="AU59" s="70">
        <f t="shared" si="34"/>
        <v>0</v>
      </c>
      <c r="AV59" s="70">
        <f t="shared" si="35"/>
        <v>34.090000000000003</v>
      </c>
      <c r="AW59" s="70">
        <f t="shared" si="36"/>
        <v>12</v>
      </c>
      <c r="AX59" s="70">
        <f t="shared" si="37"/>
        <v>100</v>
      </c>
      <c r="AY59" s="70">
        <f t="shared" si="38"/>
        <v>37.5</v>
      </c>
      <c r="AZ59" s="70">
        <f t="shared" si="77"/>
        <v>0</v>
      </c>
      <c r="BA59" s="70">
        <f t="shared" si="39"/>
        <v>0</v>
      </c>
      <c r="BB59" s="87">
        <v>0.79</v>
      </c>
      <c r="BC59" s="70">
        <f t="shared" si="41"/>
        <v>0</v>
      </c>
      <c r="BD59" s="70">
        <f t="shared" si="42"/>
        <v>15</v>
      </c>
      <c r="BE59" s="70">
        <f t="shared" si="100"/>
        <v>7.21</v>
      </c>
      <c r="BF59" s="70">
        <f t="shared" si="44"/>
        <v>327.27999999999997</v>
      </c>
      <c r="BG59" s="70">
        <f t="shared" si="45"/>
        <v>110</v>
      </c>
      <c r="BH59" s="70">
        <f t="shared" si="46"/>
        <v>0</v>
      </c>
      <c r="BI59" s="70">
        <f t="shared" si="47"/>
        <v>0</v>
      </c>
      <c r="BJ59" s="70">
        <f t="shared" si="48"/>
        <v>15</v>
      </c>
      <c r="BK59" s="70">
        <f t="shared" si="49"/>
        <v>0</v>
      </c>
      <c r="BL59" s="70">
        <f t="shared" si="50"/>
        <v>49.09</v>
      </c>
      <c r="BM59" s="70">
        <f t="shared" si="51"/>
        <v>19.21</v>
      </c>
      <c r="BN59" s="70">
        <v>400</v>
      </c>
      <c r="BO59" s="70">
        <v>150</v>
      </c>
      <c r="BP59" s="70">
        <v>0</v>
      </c>
      <c r="BQ59" s="70">
        <v>0</v>
      </c>
      <c r="BR59" s="70">
        <v>25</v>
      </c>
      <c r="BS59" s="70">
        <v>0</v>
      </c>
      <c r="BT59" s="70">
        <v>60</v>
      </c>
      <c r="BU59" s="70">
        <v>30</v>
      </c>
      <c r="BV59" s="70">
        <f t="shared" si="52"/>
        <v>72.72</v>
      </c>
      <c r="BW59" s="70">
        <f t="shared" si="53"/>
        <v>40</v>
      </c>
      <c r="BX59" s="70">
        <f t="shared" si="54"/>
        <v>0</v>
      </c>
      <c r="BY59" s="70">
        <f t="shared" si="55"/>
        <v>0</v>
      </c>
      <c r="BZ59" s="70">
        <f t="shared" si="56"/>
        <v>10</v>
      </c>
      <c r="CA59" s="70">
        <f t="shared" si="57"/>
        <v>0</v>
      </c>
      <c r="CB59" s="70">
        <f t="shared" si="58"/>
        <v>10.91</v>
      </c>
      <c r="CC59" s="156">
        <f t="shared" si="59"/>
        <v>10.79</v>
      </c>
      <c r="CD59" s="121">
        <f>BV59</f>
        <v>72.72</v>
      </c>
      <c r="CE59" s="70">
        <f t="shared" si="126"/>
        <v>30</v>
      </c>
      <c r="CF59" s="70">
        <f t="shared" si="61"/>
        <v>0</v>
      </c>
      <c r="CG59" s="70">
        <f t="shared" si="62"/>
        <v>0</v>
      </c>
      <c r="CH59" s="70">
        <f t="shared" si="63"/>
        <v>10</v>
      </c>
      <c r="CI59" s="70">
        <f t="shared" si="64"/>
        <v>0</v>
      </c>
      <c r="CJ59" s="70">
        <f t="shared" si="65"/>
        <v>10.91</v>
      </c>
      <c r="CK59" s="70">
        <f t="shared" si="66"/>
        <v>10.79</v>
      </c>
      <c r="CL59" s="70"/>
      <c r="CM59" s="70">
        <f t="shared" si="67"/>
        <v>400</v>
      </c>
      <c r="CN59" s="70">
        <f t="shared" si="68"/>
        <v>140</v>
      </c>
      <c r="CO59" s="70">
        <f t="shared" si="69"/>
        <v>0</v>
      </c>
      <c r="CP59" s="70">
        <f t="shared" si="70"/>
        <v>0</v>
      </c>
      <c r="CQ59" s="70">
        <f t="shared" si="71"/>
        <v>25</v>
      </c>
      <c r="CR59" s="70">
        <f t="shared" si="72"/>
        <v>0</v>
      </c>
      <c r="CS59" s="70">
        <f t="shared" si="73"/>
        <v>60</v>
      </c>
      <c r="CT59" s="70">
        <f t="shared" si="74"/>
        <v>30</v>
      </c>
    </row>
    <row r="60" spans="1:98" ht="20.100000000000001" customHeight="1">
      <c r="A60" s="19">
        <v>41</v>
      </c>
      <c r="B60" s="20" t="s">
        <v>51</v>
      </c>
      <c r="C60" s="21">
        <v>170</v>
      </c>
      <c r="D60" s="21">
        <v>0</v>
      </c>
      <c r="E60" s="10">
        <f t="shared" si="136"/>
        <v>170</v>
      </c>
      <c r="F60" s="22">
        <v>75</v>
      </c>
      <c r="G60" s="22">
        <v>0</v>
      </c>
      <c r="H60" s="10">
        <f t="shared" si="12"/>
        <v>75</v>
      </c>
      <c r="I60" s="22">
        <v>20</v>
      </c>
      <c r="J60" s="22">
        <v>0</v>
      </c>
      <c r="K60" s="10">
        <f t="shared" si="13"/>
        <v>20</v>
      </c>
      <c r="L60" s="22">
        <v>0</v>
      </c>
      <c r="M60" s="22">
        <v>0</v>
      </c>
      <c r="N60" s="10">
        <f t="shared" si="14"/>
        <v>0</v>
      </c>
      <c r="O60" s="10">
        <f>C60+F60+I60+L60</f>
        <v>265</v>
      </c>
      <c r="P60" s="23">
        <f>D60+G60+J60+M60</f>
        <v>0</v>
      </c>
      <c r="Q60" s="10">
        <f t="shared" si="1"/>
        <v>265</v>
      </c>
      <c r="R60" s="65">
        <f t="shared" si="15"/>
        <v>54.09</v>
      </c>
      <c r="S60" s="65">
        <f t="shared" si="16"/>
        <v>0</v>
      </c>
      <c r="T60" s="65">
        <f t="shared" si="17"/>
        <v>23.87</v>
      </c>
      <c r="U60" s="65">
        <f t="shared" si="18"/>
        <v>0</v>
      </c>
      <c r="V60" s="65">
        <f t="shared" si="19"/>
        <v>6.36</v>
      </c>
      <c r="W60" s="65">
        <f t="shared" si="20"/>
        <v>0</v>
      </c>
      <c r="X60" s="70">
        <f t="shared" si="21"/>
        <v>0</v>
      </c>
      <c r="Y60" s="70">
        <f t="shared" si="22"/>
        <v>0</v>
      </c>
      <c r="Z60" s="83">
        <v>170</v>
      </c>
      <c r="AA60" s="83">
        <v>0</v>
      </c>
      <c r="AB60" s="83">
        <v>75</v>
      </c>
      <c r="AC60" s="83">
        <v>0</v>
      </c>
      <c r="AD60" s="83">
        <v>20</v>
      </c>
      <c r="AE60" s="83">
        <v>0</v>
      </c>
      <c r="AF60" s="83">
        <v>0</v>
      </c>
      <c r="AG60" s="83">
        <v>0</v>
      </c>
      <c r="AH60" s="70">
        <f t="shared" ref="AH60" si="139">ROUND(Z60*25%,2)</f>
        <v>42.5</v>
      </c>
      <c r="AI60" s="70">
        <f t="shared" si="24"/>
        <v>0</v>
      </c>
      <c r="AJ60" s="70">
        <f t="shared" si="94"/>
        <v>18.75</v>
      </c>
      <c r="AK60" s="70">
        <f t="shared" si="25"/>
        <v>0</v>
      </c>
      <c r="AL60" s="70">
        <f t="shared" si="3"/>
        <v>5</v>
      </c>
      <c r="AM60" s="70">
        <f t="shared" si="26"/>
        <v>0</v>
      </c>
      <c r="AN60" s="70">
        <f t="shared" si="137"/>
        <v>0</v>
      </c>
      <c r="AO60" s="70">
        <f t="shared" si="138"/>
        <v>0</v>
      </c>
      <c r="AP60" s="70">
        <f t="shared" si="29"/>
        <v>96.59</v>
      </c>
      <c r="AQ60" s="70">
        <f t="shared" si="30"/>
        <v>0</v>
      </c>
      <c r="AR60" s="70">
        <f t="shared" si="31"/>
        <v>42.620000000000005</v>
      </c>
      <c r="AS60" s="70">
        <f t="shared" si="32"/>
        <v>0</v>
      </c>
      <c r="AT60" s="70">
        <f t="shared" si="33"/>
        <v>11.36</v>
      </c>
      <c r="AU60" s="70">
        <f t="shared" si="34"/>
        <v>0</v>
      </c>
      <c r="AV60" s="70">
        <f t="shared" si="35"/>
        <v>0</v>
      </c>
      <c r="AW60" s="70">
        <f t="shared" si="36"/>
        <v>0</v>
      </c>
      <c r="AX60" s="70">
        <f t="shared" si="37"/>
        <v>42.5</v>
      </c>
      <c r="AY60" s="70">
        <f t="shared" si="38"/>
        <v>0</v>
      </c>
      <c r="AZ60" s="87">
        <v>7.38</v>
      </c>
      <c r="BA60" s="70">
        <f t="shared" si="39"/>
        <v>0</v>
      </c>
      <c r="BB60" s="70">
        <f t="shared" si="40"/>
        <v>5</v>
      </c>
      <c r="BC60" s="70">
        <f t="shared" si="41"/>
        <v>0</v>
      </c>
      <c r="BD60" s="70">
        <f t="shared" si="42"/>
        <v>0</v>
      </c>
      <c r="BE60" s="70">
        <f t="shared" si="100"/>
        <v>0</v>
      </c>
      <c r="BF60" s="70">
        <f t="shared" si="44"/>
        <v>139.09</v>
      </c>
      <c r="BG60" s="70">
        <f t="shared" si="45"/>
        <v>0</v>
      </c>
      <c r="BH60" s="70">
        <f t="shared" si="46"/>
        <v>50.000000000000007</v>
      </c>
      <c r="BI60" s="70">
        <f t="shared" si="47"/>
        <v>0</v>
      </c>
      <c r="BJ60" s="70">
        <f t="shared" si="48"/>
        <v>16.36</v>
      </c>
      <c r="BK60" s="70">
        <f t="shared" si="49"/>
        <v>0</v>
      </c>
      <c r="BL60" s="70">
        <f t="shared" si="50"/>
        <v>0</v>
      </c>
      <c r="BM60" s="70">
        <f t="shared" si="51"/>
        <v>0</v>
      </c>
      <c r="BN60" s="70">
        <v>170</v>
      </c>
      <c r="BO60" s="70">
        <v>0</v>
      </c>
      <c r="BP60" s="70">
        <v>75</v>
      </c>
      <c r="BQ60" s="70">
        <v>0</v>
      </c>
      <c r="BR60" s="70">
        <v>20</v>
      </c>
      <c r="BS60" s="70">
        <v>0</v>
      </c>
      <c r="BT60" s="70">
        <v>0</v>
      </c>
      <c r="BU60" s="70">
        <v>0</v>
      </c>
      <c r="BV60" s="70">
        <f t="shared" si="52"/>
        <v>30.91</v>
      </c>
      <c r="BW60" s="70">
        <f t="shared" si="53"/>
        <v>0</v>
      </c>
      <c r="BX60" s="70">
        <f t="shared" si="54"/>
        <v>25</v>
      </c>
      <c r="BY60" s="70">
        <f t="shared" si="55"/>
        <v>0</v>
      </c>
      <c r="BZ60" s="70">
        <f t="shared" si="56"/>
        <v>3.64</v>
      </c>
      <c r="CA60" s="70">
        <f t="shared" si="57"/>
        <v>0</v>
      </c>
      <c r="CB60" s="70">
        <f t="shared" si="58"/>
        <v>0</v>
      </c>
      <c r="CC60" s="156">
        <f t="shared" si="59"/>
        <v>0</v>
      </c>
      <c r="CD60" s="70">
        <f>ROUND(BV60*75%,2)</f>
        <v>23.18</v>
      </c>
      <c r="CE60" s="70">
        <f t="shared" si="126"/>
        <v>0</v>
      </c>
      <c r="CF60" s="70">
        <f t="shared" si="61"/>
        <v>25</v>
      </c>
      <c r="CG60" s="70">
        <f t="shared" si="62"/>
        <v>0</v>
      </c>
      <c r="CH60" s="70">
        <f t="shared" si="63"/>
        <v>3.64</v>
      </c>
      <c r="CI60" s="70">
        <f t="shared" si="64"/>
        <v>0</v>
      </c>
      <c r="CJ60" s="70">
        <f t="shared" si="65"/>
        <v>0</v>
      </c>
      <c r="CK60" s="70">
        <f t="shared" si="66"/>
        <v>0</v>
      </c>
      <c r="CL60" s="70">
        <v>7.73</v>
      </c>
      <c r="CM60" s="70">
        <f t="shared" si="67"/>
        <v>170</v>
      </c>
      <c r="CN60" s="70">
        <f t="shared" si="68"/>
        <v>0</v>
      </c>
      <c r="CO60" s="70">
        <f t="shared" si="69"/>
        <v>75</v>
      </c>
      <c r="CP60" s="70">
        <f t="shared" si="70"/>
        <v>0</v>
      </c>
      <c r="CQ60" s="70">
        <f t="shared" si="71"/>
        <v>20</v>
      </c>
      <c r="CR60" s="70">
        <f t="shared" si="72"/>
        <v>0</v>
      </c>
      <c r="CS60" s="70">
        <f t="shared" si="73"/>
        <v>0</v>
      </c>
      <c r="CT60" s="70">
        <f t="shared" si="74"/>
        <v>0</v>
      </c>
    </row>
    <row r="61" spans="1:98" s="29" customFormat="1" ht="20.100000000000001" customHeight="1">
      <c r="A61" s="26"/>
      <c r="B61" s="37" t="s">
        <v>50</v>
      </c>
      <c r="C61" s="31">
        <f t="shared" ref="C61:BN61" si="140">+C59+C60</f>
        <v>570</v>
      </c>
      <c r="D61" s="31">
        <f t="shared" si="140"/>
        <v>150</v>
      </c>
      <c r="E61" s="31">
        <f t="shared" si="140"/>
        <v>720</v>
      </c>
      <c r="F61" s="31">
        <f t="shared" si="140"/>
        <v>75</v>
      </c>
      <c r="G61" s="31">
        <f t="shared" si="140"/>
        <v>0</v>
      </c>
      <c r="H61" s="31">
        <f t="shared" si="140"/>
        <v>75</v>
      </c>
      <c r="I61" s="31">
        <f t="shared" si="140"/>
        <v>45</v>
      </c>
      <c r="J61" s="31">
        <f t="shared" si="140"/>
        <v>0</v>
      </c>
      <c r="K61" s="31">
        <f t="shared" si="140"/>
        <v>45</v>
      </c>
      <c r="L61" s="31">
        <f t="shared" si="140"/>
        <v>60</v>
      </c>
      <c r="M61" s="31">
        <f t="shared" si="140"/>
        <v>30</v>
      </c>
      <c r="N61" s="31">
        <f t="shared" si="140"/>
        <v>90</v>
      </c>
      <c r="O61" s="31">
        <f t="shared" si="140"/>
        <v>750</v>
      </c>
      <c r="P61" s="31">
        <f t="shared" si="140"/>
        <v>180</v>
      </c>
      <c r="Q61" s="31">
        <f t="shared" si="140"/>
        <v>930</v>
      </c>
      <c r="R61" s="31">
        <f t="shared" si="140"/>
        <v>181.37</v>
      </c>
      <c r="S61" s="31">
        <f t="shared" si="140"/>
        <v>22.5</v>
      </c>
      <c r="T61" s="31">
        <f t="shared" si="140"/>
        <v>23.87</v>
      </c>
      <c r="U61" s="31">
        <f t="shared" si="140"/>
        <v>0</v>
      </c>
      <c r="V61" s="31">
        <f t="shared" si="140"/>
        <v>14.32</v>
      </c>
      <c r="W61" s="76">
        <f t="shared" si="140"/>
        <v>0</v>
      </c>
      <c r="X61" s="31">
        <f t="shared" si="140"/>
        <v>19.09</v>
      </c>
      <c r="Y61" s="31">
        <f t="shared" si="140"/>
        <v>4.5</v>
      </c>
      <c r="Z61" s="31">
        <f t="shared" si="140"/>
        <v>570</v>
      </c>
      <c r="AA61" s="31">
        <f t="shared" si="140"/>
        <v>150</v>
      </c>
      <c r="AB61" s="31">
        <f t="shared" si="140"/>
        <v>75</v>
      </c>
      <c r="AC61" s="31">
        <f t="shared" si="140"/>
        <v>0</v>
      </c>
      <c r="AD61" s="31">
        <f t="shared" si="140"/>
        <v>45</v>
      </c>
      <c r="AE61" s="31">
        <f t="shared" si="140"/>
        <v>0</v>
      </c>
      <c r="AF61" s="31">
        <f t="shared" si="140"/>
        <v>60</v>
      </c>
      <c r="AG61" s="31">
        <f t="shared" si="140"/>
        <v>30</v>
      </c>
      <c r="AH61" s="31">
        <f t="shared" si="140"/>
        <v>142.5</v>
      </c>
      <c r="AI61" s="31">
        <f t="shared" si="140"/>
        <v>50</v>
      </c>
      <c r="AJ61" s="31">
        <f t="shared" si="140"/>
        <v>18.75</v>
      </c>
      <c r="AK61" s="31">
        <f t="shared" si="140"/>
        <v>0</v>
      </c>
      <c r="AL61" s="31">
        <f t="shared" si="140"/>
        <v>11.25</v>
      </c>
      <c r="AM61" s="31">
        <f t="shared" si="140"/>
        <v>0</v>
      </c>
      <c r="AN61" s="31">
        <f t="shared" si="140"/>
        <v>15</v>
      </c>
      <c r="AO61" s="31">
        <f t="shared" si="140"/>
        <v>7.5</v>
      </c>
      <c r="AP61" s="31">
        <f t="shared" si="140"/>
        <v>323.87</v>
      </c>
      <c r="AQ61" s="31">
        <f t="shared" si="140"/>
        <v>72.5</v>
      </c>
      <c r="AR61" s="31">
        <f t="shared" si="140"/>
        <v>42.620000000000005</v>
      </c>
      <c r="AS61" s="31">
        <f t="shared" si="140"/>
        <v>0</v>
      </c>
      <c r="AT61" s="31">
        <f t="shared" si="140"/>
        <v>25.57</v>
      </c>
      <c r="AU61" s="31">
        <f t="shared" si="140"/>
        <v>0</v>
      </c>
      <c r="AV61" s="31">
        <f t="shared" si="140"/>
        <v>34.090000000000003</v>
      </c>
      <c r="AW61" s="31">
        <f t="shared" si="140"/>
        <v>12</v>
      </c>
      <c r="AX61" s="31">
        <f t="shared" si="140"/>
        <v>142.5</v>
      </c>
      <c r="AY61" s="31">
        <f t="shared" si="140"/>
        <v>37.5</v>
      </c>
      <c r="AZ61" s="31">
        <f t="shared" si="140"/>
        <v>7.38</v>
      </c>
      <c r="BA61" s="31">
        <f t="shared" si="140"/>
        <v>0</v>
      </c>
      <c r="BB61" s="31">
        <f t="shared" si="140"/>
        <v>5.79</v>
      </c>
      <c r="BC61" s="31">
        <f t="shared" si="140"/>
        <v>0</v>
      </c>
      <c r="BD61" s="31">
        <f t="shared" si="140"/>
        <v>15</v>
      </c>
      <c r="BE61" s="31">
        <f t="shared" si="140"/>
        <v>7.21</v>
      </c>
      <c r="BF61" s="31">
        <f t="shared" si="140"/>
        <v>466.37</v>
      </c>
      <c r="BG61" s="31">
        <f t="shared" si="140"/>
        <v>110</v>
      </c>
      <c r="BH61" s="31">
        <f t="shared" si="140"/>
        <v>50.000000000000007</v>
      </c>
      <c r="BI61" s="31">
        <f t="shared" si="140"/>
        <v>0</v>
      </c>
      <c r="BJ61" s="31">
        <f t="shared" si="140"/>
        <v>31.36</v>
      </c>
      <c r="BK61" s="31">
        <f t="shared" si="140"/>
        <v>0</v>
      </c>
      <c r="BL61" s="31">
        <f t="shared" si="140"/>
        <v>49.09</v>
      </c>
      <c r="BM61" s="31">
        <f t="shared" si="140"/>
        <v>19.21</v>
      </c>
      <c r="BN61" s="31">
        <f t="shared" si="140"/>
        <v>570</v>
      </c>
      <c r="BO61" s="31">
        <f t="shared" ref="BO61:CT61" si="141">+BO59+BO60</f>
        <v>150</v>
      </c>
      <c r="BP61" s="31">
        <f t="shared" si="141"/>
        <v>75</v>
      </c>
      <c r="BQ61" s="31">
        <f t="shared" si="141"/>
        <v>0</v>
      </c>
      <c r="BR61" s="31">
        <f t="shared" si="141"/>
        <v>45</v>
      </c>
      <c r="BS61" s="31">
        <f t="shared" si="141"/>
        <v>0</v>
      </c>
      <c r="BT61" s="31">
        <f t="shared" si="141"/>
        <v>60</v>
      </c>
      <c r="BU61" s="31">
        <f t="shared" si="141"/>
        <v>30</v>
      </c>
      <c r="BV61" s="31">
        <f t="shared" si="141"/>
        <v>103.63</v>
      </c>
      <c r="BW61" s="31">
        <f t="shared" si="141"/>
        <v>40</v>
      </c>
      <c r="BX61" s="31">
        <f t="shared" si="141"/>
        <v>25</v>
      </c>
      <c r="BY61" s="31">
        <f t="shared" si="141"/>
        <v>0</v>
      </c>
      <c r="BZ61" s="31">
        <f t="shared" si="141"/>
        <v>13.64</v>
      </c>
      <c r="CA61" s="31">
        <f t="shared" si="141"/>
        <v>0</v>
      </c>
      <c r="CB61" s="31">
        <f t="shared" si="141"/>
        <v>10.91</v>
      </c>
      <c r="CC61" s="76">
        <f t="shared" si="141"/>
        <v>10.79</v>
      </c>
      <c r="CD61" s="31">
        <f t="shared" si="141"/>
        <v>95.9</v>
      </c>
      <c r="CE61" s="31">
        <f t="shared" si="141"/>
        <v>30</v>
      </c>
      <c r="CF61" s="31">
        <f t="shared" si="141"/>
        <v>25</v>
      </c>
      <c r="CG61" s="31">
        <f t="shared" si="141"/>
        <v>0</v>
      </c>
      <c r="CH61" s="31">
        <f t="shared" si="141"/>
        <v>13.64</v>
      </c>
      <c r="CI61" s="31">
        <f t="shared" si="141"/>
        <v>0</v>
      </c>
      <c r="CJ61" s="31">
        <f t="shared" si="141"/>
        <v>10.91</v>
      </c>
      <c r="CK61" s="31">
        <f t="shared" si="141"/>
        <v>10.79</v>
      </c>
      <c r="CL61" s="31">
        <f t="shared" si="141"/>
        <v>7.73</v>
      </c>
      <c r="CM61" s="31">
        <f t="shared" si="141"/>
        <v>570</v>
      </c>
      <c r="CN61" s="31">
        <f t="shared" si="141"/>
        <v>140</v>
      </c>
      <c r="CO61" s="31">
        <f t="shared" si="141"/>
        <v>75</v>
      </c>
      <c r="CP61" s="31">
        <f t="shared" si="141"/>
        <v>0</v>
      </c>
      <c r="CQ61" s="31">
        <f t="shared" si="141"/>
        <v>45</v>
      </c>
      <c r="CR61" s="31">
        <f t="shared" si="141"/>
        <v>0</v>
      </c>
      <c r="CS61" s="31">
        <f t="shared" si="141"/>
        <v>60</v>
      </c>
      <c r="CT61" s="31">
        <f t="shared" si="141"/>
        <v>30</v>
      </c>
    </row>
    <row r="62" spans="1:98" ht="20.100000000000001" customHeight="1">
      <c r="A62" s="19">
        <v>42</v>
      </c>
      <c r="B62" s="20" t="s">
        <v>52</v>
      </c>
      <c r="C62" s="21">
        <v>700</v>
      </c>
      <c r="D62" s="21">
        <v>200</v>
      </c>
      <c r="E62" s="10">
        <f t="shared" si="136"/>
        <v>900</v>
      </c>
      <c r="F62" s="22">
        <v>5</v>
      </c>
      <c r="G62" s="22">
        <v>0</v>
      </c>
      <c r="H62" s="10">
        <f t="shared" si="12"/>
        <v>5</v>
      </c>
      <c r="I62" s="22">
        <v>25</v>
      </c>
      <c r="J62" s="22">
        <v>8</v>
      </c>
      <c r="K62" s="10">
        <f t="shared" si="13"/>
        <v>33</v>
      </c>
      <c r="L62" s="22">
        <v>60</v>
      </c>
      <c r="M62" s="22">
        <v>50</v>
      </c>
      <c r="N62" s="10">
        <f t="shared" si="14"/>
        <v>110</v>
      </c>
      <c r="O62" s="10">
        <f t="shared" ref="O62:P63" si="142">C62+F62+I62+L62</f>
        <v>790</v>
      </c>
      <c r="P62" s="23">
        <f t="shared" si="142"/>
        <v>258</v>
      </c>
      <c r="Q62" s="10">
        <f t="shared" si="1"/>
        <v>1048</v>
      </c>
      <c r="R62" s="65">
        <f t="shared" si="15"/>
        <v>222.74</v>
      </c>
      <c r="S62" s="65">
        <f t="shared" si="16"/>
        <v>30</v>
      </c>
      <c r="T62" s="65">
        <f t="shared" si="17"/>
        <v>1.59</v>
      </c>
      <c r="U62" s="65">
        <f t="shared" si="18"/>
        <v>0</v>
      </c>
      <c r="V62" s="65">
        <f t="shared" si="19"/>
        <v>7.96</v>
      </c>
      <c r="W62" s="65">
        <f t="shared" si="20"/>
        <v>1.2</v>
      </c>
      <c r="X62" s="70">
        <f t="shared" si="21"/>
        <v>19.09</v>
      </c>
      <c r="Y62" s="70">
        <f t="shared" si="22"/>
        <v>7.5</v>
      </c>
      <c r="Z62" s="83">
        <v>700</v>
      </c>
      <c r="AA62" s="83">
        <v>200</v>
      </c>
      <c r="AB62" s="83">
        <v>5</v>
      </c>
      <c r="AC62" s="83">
        <v>0</v>
      </c>
      <c r="AD62" s="83">
        <v>25</v>
      </c>
      <c r="AE62" s="83">
        <v>8</v>
      </c>
      <c r="AF62" s="83">
        <v>60</v>
      </c>
      <c r="AG62" s="83">
        <v>50</v>
      </c>
      <c r="AH62" s="70">
        <f>ROUND(Z62*25%,2)</f>
        <v>175</v>
      </c>
      <c r="AI62" s="70">
        <f t="shared" si="24"/>
        <v>50</v>
      </c>
      <c r="AJ62" s="70">
        <f t="shared" si="94"/>
        <v>1.25</v>
      </c>
      <c r="AK62" s="70">
        <f t="shared" si="25"/>
        <v>0</v>
      </c>
      <c r="AL62" s="70">
        <f t="shared" si="3"/>
        <v>6.25</v>
      </c>
      <c r="AM62" s="70">
        <f t="shared" si="26"/>
        <v>2</v>
      </c>
      <c r="AN62" s="70">
        <f t="shared" si="137"/>
        <v>15</v>
      </c>
      <c r="AO62" s="70">
        <f t="shared" si="138"/>
        <v>12.5</v>
      </c>
      <c r="AP62" s="70">
        <f t="shared" si="29"/>
        <v>397.74</v>
      </c>
      <c r="AQ62" s="70">
        <f t="shared" si="30"/>
        <v>80</v>
      </c>
      <c r="AR62" s="70">
        <f t="shared" si="31"/>
        <v>2.84</v>
      </c>
      <c r="AS62" s="70">
        <f t="shared" si="32"/>
        <v>0</v>
      </c>
      <c r="AT62" s="70">
        <f t="shared" si="33"/>
        <v>14.21</v>
      </c>
      <c r="AU62" s="70">
        <f t="shared" si="34"/>
        <v>3.2</v>
      </c>
      <c r="AV62" s="70">
        <f t="shared" si="35"/>
        <v>34.090000000000003</v>
      </c>
      <c r="AW62" s="70">
        <f t="shared" si="36"/>
        <v>20</v>
      </c>
      <c r="AX62" s="70">
        <f t="shared" si="37"/>
        <v>175</v>
      </c>
      <c r="AY62" s="93">
        <f>ROUND(AA62*16.66%,2)</f>
        <v>33.32</v>
      </c>
      <c r="AZ62" s="70">
        <f>ROUND(AB62*20.27%,2)</f>
        <v>1.01</v>
      </c>
      <c r="BA62" s="70">
        <f t="shared" si="39"/>
        <v>0</v>
      </c>
      <c r="BB62" s="70">
        <f t="shared" si="40"/>
        <v>6.25</v>
      </c>
      <c r="BC62" s="70">
        <f t="shared" si="41"/>
        <v>2</v>
      </c>
      <c r="BD62" s="70">
        <f t="shared" si="42"/>
        <v>15</v>
      </c>
      <c r="BE62" s="70">
        <f t="shared" si="100"/>
        <v>12.02</v>
      </c>
      <c r="BF62" s="70">
        <f t="shared" si="44"/>
        <v>572.74</v>
      </c>
      <c r="BG62" s="70">
        <f t="shared" si="45"/>
        <v>113.32</v>
      </c>
      <c r="BH62" s="70">
        <f t="shared" si="46"/>
        <v>3.8499999999999996</v>
      </c>
      <c r="BI62" s="70">
        <f t="shared" si="47"/>
        <v>0</v>
      </c>
      <c r="BJ62" s="70">
        <f t="shared" si="48"/>
        <v>20.46</v>
      </c>
      <c r="BK62" s="70">
        <f t="shared" si="49"/>
        <v>5.2</v>
      </c>
      <c r="BL62" s="70">
        <f t="shared" si="50"/>
        <v>49.09</v>
      </c>
      <c r="BM62" s="70">
        <f t="shared" si="51"/>
        <v>32.019999999999996</v>
      </c>
      <c r="BN62" s="70">
        <v>725</v>
      </c>
      <c r="BO62" s="70">
        <v>200</v>
      </c>
      <c r="BP62" s="70">
        <v>5</v>
      </c>
      <c r="BQ62" s="70">
        <v>0</v>
      </c>
      <c r="BR62" s="70">
        <v>25</v>
      </c>
      <c r="BS62" s="70">
        <v>8</v>
      </c>
      <c r="BT62" s="70">
        <v>60</v>
      </c>
      <c r="BU62" s="70">
        <v>50</v>
      </c>
      <c r="BV62" s="70">
        <f t="shared" si="52"/>
        <v>152.26</v>
      </c>
      <c r="BW62" s="70">
        <f t="shared" si="53"/>
        <v>86.68</v>
      </c>
      <c r="BX62" s="70">
        <f t="shared" si="54"/>
        <v>1.1499999999999999</v>
      </c>
      <c r="BY62" s="70">
        <f t="shared" si="55"/>
        <v>0</v>
      </c>
      <c r="BZ62" s="70">
        <f t="shared" si="56"/>
        <v>4.54</v>
      </c>
      <c r="CA62" s="70">
        <f t="shared" si="57"/>
        <v>2.8</v>
      </c>
      <c r="CB62" s="70">
        <f t="shared" si="58"/>
        <v>10.91</v>
      </c>
      <c r="CC62" s="156">
        <f t="shared" si="59"/>
        <v>17.98</v>
      </c>
      <c r="CD62" s="121">
        <f>BV62</f>
        <v>152.26</v>
      </c>
      <c r="CE62" s="70">
        <f t="shared" si="126"/>
        <v>65.010000000000005</v>
      </c>
      <c r="CF62" s="70">
        <f t="shared" si="61"/>
        <v>1.1499999999999999</v>
      </c>
      <c r="CG62" s="70">
        <f t="shared" si="62"/>
        <v>0</v>
      </c>
      <c r="CH62" s="70">
        <f t="shared" si="63"/>
        <v>4.54</v>
      </c>
      <c r="CI62" s="70">
        <f t="shared" si="64"/>
        <v>2.8</v>
      </c>
      <c r="CJ62" s="70">
        <f t="shared" si="65"/>
        <v>10.91</v>
      </c>
      <c r="CK62" s="70">
        <f t="shared" si="66"/>
        <v>17.98</v>
      </c>
      <c r="CL62" s="70"/>
      <c r="CM62" s="70">
        <f t="shared" si="67"/>
        <v>725</v>
      </c>
      <c r="CN62" s="70">
        <f t="shared" si="68"/>
        <v>178.32999999999998</v>
      </c>
      <c r="CO62" s="70">
        <f t="shared" si="69"/>
        <v>5</v>
      </c>
      <c r="CP62" s="70">
        <f t="shared" si="70"/>
        <v>0</v>
      </c>
      <c r="CQ62" s="70">
        <f t="shared" si="71"/>
        <v>25</v>
      </c>
      <c r="CR62" s="70">
        <f t="shared" si="72"/>
        <v>8</v>
      </c>
      <c r="CS62" s="70">
        <f t="shared" si="73"/>
        <v>60</v>
      </c>
      <c r="CT62" s="70">
        <f t="shared" si="74"/>
        <v>50</v>
      </c>
    </row>
    <row r="63" spans="1:98" ht="20.100000000000001" customHeight="1">
      <c r="A63" s="19">
        <v>43</v>
      </c>
      <c r="B63" s="35" t="s">
        <v>53</v>
      </c>
      <c r="C63" s="21">
        <v>419</v>
      </c>
      <c r="D63" s="21">
        <v>0</v>
      </c>
      <c r="E63" s="10">
        <f t="shared" si="136"/>
        <v>419</v>
      </c>
      <c r="F63" s="22">
        <v>10</v>
      </c>
      <c r="G63" s="22">
        <v>0</v>
      </c>
      <c r="H63" s="10">
        <f t="shared" si="12"/>
        <v>10</v>
      </c>
      <c r="I63" s="22">
        <v>15</v>
      </c>
      <c r="J63" s="22">
        <v>0</v>
      </c>
      <c r="K63" s="10">
        <f t="shared" si="13"/>
        <v>15</v>
      </c>
      <c r="L63" s="22">
        <v>0</v>
      </c>
      <c r="M63" s="22">
        <v>0</v>
      </c>
      <c r="N63" s="10">
        <f t="shared" si="14"/>
        <v>0</v>
      </c>
      <c r="O63" s="10">
        <f t="shared" si="142"/>
        <v>444</v>
      </c>
      <c r="P63" s="23">
        <f t="shared" si="142"/>
        <v>0</v>
      </c>
      <c r="Q63" s="10">
        <f t="shared" si="1"/>
        <v>444</v>
      </c>
      <c r="R63" s="65">
        <f t="shared" si="15"/>
        <v>133.33000000000001</v>
      </c>
      <c r="S63" s="65">
        <f t="shared" si="16"/>
        <v>0</v>
      </c>
      <c r="T63" s="65">
        <f t="shared" si="17"/>
        <v>3.18</v>
      </c>
      <c r="U63" s="65">
        <f t="shared" si="18"/>
        <v>0</v>
      </c>
      <c r="V63" s="65">
        <f t="shared" si="19"/>
        <v>4.7699999999999996</v>
      </c>
      <c r="W63" s="65">
        <f t="shared" si="20"/>
        <v>0</v>
      </c>
      <c r="X63" s="70">
        <f t="shared" si="21"/>
        <v>0</v>
      </c>
      <c r="Y63" s="70">
        <f t="shared" si="22"/>
        <v>0</v>
      </c>
      <c r="Z63" s="83">
        <v>419</v>
      </c>
      <c r="AA63" s="83">
        <v>0</v>
      </c>
      <c r="AB63" s="83">
        <v>10</v>
      </c>
      <c r="AC63" s="83">
        <v>0</v>
      </c>
      <c r="AD63" s="83">
        <v>15</v>
      </c>
      <c r="AE63" s="83">
        <v>0</v>
      </c>
      <c r="AF63" s="83">
        <v>0</v>
      </c>
      <c r="AG63" s="83">
        <v>0</v>
      </c>
      <c r="AH63" s="70">
        <f t="shared" ref="AH63:AH66" si="143">ROUND(Z63*25%,2)</f>
        <v>104.75</v>
      </c>
      <c r="AI63" s="70">
        <f t="shared" si="24"/>
        <v>0</v>
      </c>
      <c r="AJ63" s="70">
        <f t="shared" si="94"/>
        <v>2.5</v>
      </c>
      <c r="AK63" s="70">
        <f t="shared" si="25"/>
        <v>0</v>
      </c>
      <c r="AL63" s="70">
        <f t="shared" si="3"/>
        <v>3.75</v>
      </c>
      <c r="AM63" s="70">
        <f t="shared" si="26"/>
        <v>0</v>
      </c>
      <c r="AN63" s="70">
        <f t="shared" si="137"/>
        <v>0</v>
      </c>
      <c r="AO63" s="70">
        <f t="shared" si="138"/>
        <v>0</v>
      </c>
      <c r="AP63" s="70">
        <f t="shared" si="29"/>
        <v>238.08</v>
      </c>
      <c r="AQ63" s="70">
        <f t="shared" si="30"/>
        <v>0</v>
      </c>
      <c r="AR63" s="70">
        <f t="shared" si="31"/>
        <v>5.68</v>
      </c>
      <c r="AS63" s="70">
        <f t="shared" si="32"/>
        <v>0</v>
      </c>
      <c r="AT63" s="70">
        <f t="shared" si="33"/>
        <v>8.52</v>
      </c>
      <c r="AU63" s="70">
        <f t="shared" si="34"/>
        <v>0</v>
      </c>
      <c r="AV63" s="70">
        <f t="shared" si="35"/>
        <v>0</v>
      </c>
      <c r="AW63" s="70">
        <f t="shared" si="36"/>
        <v>0</v>
      </c>
      <c r="AX63" s="70">
        <f t="shared" si="37"/>
        <v>104.75</v>
      </c>
      <c r="AY63" s="70">
        <f t="shared" si="38"/>
        <v>0</v>
      </c>
      <c r="AZ63" s="70">
        <f t="shared" ref="AZ63:AZ90" si="144">ROUND(AB63*20.27%,2)</f>
        <v>2.0299999999999998</v>
      </c>
      <c r="BA63" s="70">
        <f t="shared" si="39"/>
        <v>0</v>
      </c>
      <c r="BB63" s="70">
        <f t="shared" si="40"/>
        <v>3.75</v>
      </c>
      <c r="BC63" s="70">
        <f t="shared" si="41"/>
        <v>0</v>
      </c>
      <c r="BD63" s="70">
        <f t="shared" si="42"/>
        <v>0</v>
      </c>
      <c r="BE63" s="70">
        <f t="shared" si="100"/>
        <v>0</v>
      </c>
      <c r="BF63" s="70">
        <f t="shared" si="44"/>
        <v>342.83000000000004</v>
      </c>
      <c r="BG63" s="70">
        <f t="shared" si="45"/>
        <v>0</v>
      </c>
      <c r="BH63" s="70">
        <f t="shared" si="46"/>
        <v>7.7099999999999991</v>
      </c>
      <c r="BI63" s="70">
        <f t="shared" si="47"/>
        <v>0</v>
      </c>
      <c r="BJ63" s="70">
        <f t="shared" si="48"/>
        <v>12.27</v>
      </c>
      <c r="BK63" s="70">
        <f t="shared" si="49"/>
        <v>0</v>
      </c>
      <c r="BL63" s="70">
        <f t="shared" si="50"/>
        <v>0</v>
      </c>
      <c r="BM63" s="70">
        <f t="shared" si="51"/>
        <v>0</v>
      </c>
      <c r="BN63" s="70">
        <v>419</v>
      </c>
      <c r="BO63" s="70">
        <v>0</v>
      </c>
      <c r="BP63" s="70">
        <v>10</v>
      </c>
      <c r="BQ63" s="70">
        <v>0</v>
      </c>
      <c r="BR63" s="70">
        <v>15</v>
      </c>
      <c r="BS63" s="70">
        <v>0</v>
      </c>
      <c r="BT63" s="70">
        <v>0</v>
      </c>
      <c r="BU63" s="70">
        <v>0</v>
      </c>
      <c r="BV63" s="70">
        <f t="shared" si="52"/>
        <v>76.17</v>
      </c>
      <c r="BW63" s="70">
        <f t="shared" si="53"/>
        <v>0</v>
      </c>
      <c r="BX63" s="70">
        <f t="shared" si="54"/>
        <v>2.29</v>
      </c>
      <c r="BY63" s="70">
        <f t="shared" si="55"/>
        <v>0</v>
      </c>
      <c r="BZ63" s="70">
        <f t="shared" si="56"/>
        <v>2.73</v>
      </c>
      <c r="CA63" s="70">
        <f t="shared" si="57"/>
        <v>0</v>
      </c>
      <c r="CB63" s="70">
        <f t="shared" si="58"/>
        <v>0</v>
      </c>
      <c r="CC63" s="156">
        <f t="shared" si="59"/>
        <v>0</v>
      </c>
      <c r="CD63" s="121">
        <f>BV63</f>
        <v>76.17</v>
      </c>
      <c r="CE63" s="70">
        <f t="shared" si="126"/>
        <v>0</v>
      </c>
      <c r="CF63" s="70">
        <f t="shared" si="61"/>
        <v>2.29</v>
      </c>
      <c r="CG63" s="70">
        <f t="shared" si="62"/>
        <v>0</v>
      </c>
      <c r="CH63" s="70">
        <f t="shared" si="63"/>
        <v>2.73</v>
      </c>
      <c r="CI63" s="70">
        <f t="shared" si="64"/>
        <v>0</v>
      </c>
      <c r="CJ63" s="70">
        <f t="shared" si="65"/>
        <v>0</v>
      </c>
      <c r="CK63" s="70">
        <f t="shared" si="66"/>
        <v>0</v>
      </c>
      <c r="CL63" s="70"/>
      <c r="CM63" s="70">
        <f t="shared" si="67"/>
        <v>419.00000000000006</v>
      </c>
      <c r="CN63" s="70">
        <f t="shared" si="68"/>
        <v>0</v>
      </c>
      <c r="CO63" s="70">
        <f t="shared" si="69"/>
        <v>10</v>
      </c>
      <c r="CP63" s="70">
        <f t="shared" si="70"/>
        <v>0</v>
      </c>
      <c r="CQ63" s="70">
        <f t="shared" si="71"/>
        <v>15</v>
      </c>
      <c r="CR63" s="70">
        <f t="shared" si="72"/>
        <v>0</v>
      </c>
      <c r="CS63" s="70">
        <f t="shared" si="73"/>
        <v>0</v>
      </c>
      <c r="CT63" s="70">
        <f t="shared" si="74"/>
        <v>0</v>
      </c>
    </row>
    <row r="64" spans="1:98" s="29" customFormat="1" ht="20.100000000000001" customHeight="1">
      <c r="A64" s="26"/>
      <c r="B64" s="27" t="s">
        <v>52</v>
      </c>
      <c r="C64" s="28">
        <f t="shared" ref="C64:BN64" si="145">+C62+C63</f>
        <v>1119</v>
      </c>
      <c r="D64" s="28">
        <f t="shared" si="145"/>
        <v>200</v>
      </c>
      <c r="E64" s="28">
        <f t="shared" si="145"/>
        <v>1319</v>
      </c>
      <c r="F64" s="28">
        <f t="shared" si="145"/>
        <v>15</v>
      </c>
      <c r="G64" s="28">
        <f t="shared" si="145"/>
        <v>0</v>
      </c>
      <c r="H64" s="28">
        <f t="shared" si="145"/>
        <v>15</v>
      </c>
      <c r="I64" s="28">
        <f t="shared" si="145"/>
        <v>40</v>
      </c>
      <c r="J64" s="28">
        <f t="shared" si="145"/>
        <v>8</v>
      </c>
      <c r="K64" s="28">
        <f t="shared" si="145"/>
        <v>48</v>
      </c>
      <c r="L64" s="28">
        <f t="shared" si="145"/>
        <v>60</v>
      </c>
      <c r="M64" s="28">
        <f t="shared" si="145"/>
        <v>50</v>
      </c>
      <c r="N64" s="28">
        <f t="shared" si="145"/>
        <v>110</v>
      </c>
      <c r="O64" s="28">
        <f t="shared" si="145"/>
        <v>1234</v>
      </c>
      <c r="P64" s="28">
        <f t="shared" si="145"/>
        <v>258</v>
      </c>
      <c r="Q64" s="28">
        <f t="shared" si="145"/>
        <v>1492</v>
      </c>
      <c r="R64" s="28">
        <f t="shared" si="145"/>
        <v>356.07000000000005</v>
      </c>
      <c r="S64" s="28">
        <f t="shared" si="145"/>
        <v>30</v>
      </c>
      <c r="T64" s="28">
        <f t="shared" si="145"/>
        <v>4.7700000000000005</v>
      </c>
      <c r="U64" s="28">
        <f t="shared" si="145"/>
        <v>0</v>
      </c>
      <c r="V64" s="28">
        <f t="shared" si="145"/>
        <v>12.73</v>
      </c>
      <c r="W64" s="75">
        <f t="shared" si="145"/>
        <v>1.2</v>
      </c>
      <c r="X64" s="28">
        <f t="shared" si="145"/>
        <v>19.09</v>
      </c>
      <c r="Y64" s="28">
        <f t="shared" si="145"/>
        <v>7.5</v>
      </c>
      <c r="Z64" s="28">
        <f t="shared" si="145"/>
        <v>1119</v>
      </c>
      <c r="AA64" s="28">
        <f t="shared" si="145"/>
        <v>200</v>
      </c>
      <c r="AB64" s="28">
        <f t="shared" si="145"/>
        <v>15</v>
      </c>
      <c r="AC64" s="28">
        <f t="shared" si="145"/>
        <v>0</v>
      </c>
      <c r="AD64" s="28">
        <f t="shared" si="145"/>
        <v>40</v>
      </c>
      <c r="AE64" s="28">
        <f t="shared" si="145"/>
        <v>8</v>
      </c>
      <c r="AF64" s="28">
        <f t="shared" si="145"/>
        <v>60</v>
      </c>
      <c r="AG64" s="28">
        <f t="shared" si="145"/>
        <v>50</v>
      </c>
      <c r="AH64" s="28">
        <f t="shared" si="145"/>
        <v>279.75</v>
      </c>
      <c r="AI64" s="28">
        <f t="shared" si="145"/>
        <v>50</v>
      </c>
      <c r="AJ64" s="28">
        <f t="shared" si="145"/>
        <v>3.75</v>
      </c>
      <c r="AK64" s="28">
        <f t="shared" si="145"/>
        <v>0</v>
      </c>
      <c r="AL64" s="28">
        <f t="shared" si="145"/>
        <v>10</v>
      </c>
      <c r="AM64" s="28">
        <f t="shared" si="145"/>
        <v>2</v>
      </c>
      <c r="AN64" s="28">
        <f t="shared" si="145"/>
        <v>15</v>
      </c>
      <c r="AO64" s="28">
        <f t="shared" si="145"/>
        <v>12.5</v>
      </c>
      <c r="AP64" s="28">
        <f t="shared" si="145"/>
        <v>635.82000000000005</v>
      </c>
      <c r="AQ64" s="28">
        <f t="shared" si="145"/>
        <v>80</v>
      </c>
      <c r="AR64" s="28">
        <f t="shared" si="145"/>
        <v>8.52</v>
      </c>
      <c r="AS64" s="28">
        <f t="shared" si="145"/>
        <v>0</v>
      </c>
      <c r="AT64" s="28">
        <f t="shared" si="145"/>
        <v>22.73</v>
      </c>
      <c r="AU64" s="28">
        <f t="shared" si="145"/>
        <v>3.2</v>
      </c>
      <c r="AV64" s="28">
        <f t="shared" si="145"/>
        <v>34.090000000000003</v>
      </c>
      <c r="AW64" s="28">
        <f t="shared" si="145"/>
        <v>20</v>
      </c>
      <c r="AX64" s="28">
        <f t="shared" si="145"/>
        <v>279.75</v>
      </c>
      <c r="AY64" s="28">
        <f t="shared" si="145"/>
        <v>33.32</v>
      </c>
      <c r="AZ64" s="28">
        <f t="shared" si="145"/>
        <v>3.04</v>
      </c>
      <c r="BA64" s="28">
        <f t="shared" si="145"/>
        <v>0</v>
      </c>
      <c r="BB64" s="28">
        <f t="shared" si="145"/>
        <v>10</v>
      </c>
      <c r="BC64" s="28">
        <f t="shared" si="145"/>
        <v>2</v>
      </c>
      <c r="BD64" s="28">
        <f t="shared" si="145"/>
        <v>15</v>
      </c>
      <c r="BE64" s="28">
        <f t="shared" si="145"/>
        <v>12.02</v>
      </c>
      <c r="BF64" s="28">
        <f t="shared" si="145"/>
        <v>915.57</v>
      </c>
      <c r="BG64" s="28">
        <f t="shared" si="145"/>
        <v>113.32</v>
      </c>
      <c r="BH64" s="28">
        <f t="shared" si="145"/>
        <v>11.559999999999999</v>
      </c>
      <c r="BI64" s="28">
        <f t="shared" si="145"/>
        <v>0</v>
      </c>
      <c r="BJ64" s="28">
        <f t="shared" si="145"/>
        <v>32.730000000000004</v>
      </c>
      <c r="BK64" s="28">
        <f t="shared" si="145"/>
        <v>5.2</v>
      </c>
      <c r="BL64" s="28">
        <f t="shared" si="145"/>
        <v>49.09</v>
      </c>
      <c r="BM64" s="28">
        <f t="shared" si="145"/>
        <v>32.019999999999996</v>
      </c>
      <c r="BN64" s="28">
        <f t="shared" si="145"/>
        <v>1144</v>
      </c>
      <c r="BO64" s="28">
        <f t="shared" ref="BO64:CT64" si="146">+BO62+BO63</f>
        <v>200</v>
      </c>
      <c r="BP64" s="28">
        <f t="shared" si="146"/>
        <v>15</v>
      </c>
      <c r="BQ64" s="28">
        <f t="shared" si="146"/>
        <v>0</v>
      </c>
      <c r="BR64" s="28">
        <f t="shared" si="146"/>
        <v>40</v>
      </c>
      <c r="BS64" s="28">
        <f t="shared" si="146"/>
        <v>8</v>
      </c>
      <c r="BT64" s="28">
        <f t="shared" si="146"/>
        <v>60</v>
      </c>
      <c r="BU64" s="28">
        <f t="shared" si="146"/>
        <v>50</v>
      </c>
      <c r="BV64" s="28">
        <f t="shared" si="146"/>
        <v>228.43</v>
      </c>
      <c r="BW64" s="28">
        <f t="shared" si="146"/>
        <v>86.68</v>
      </c>
      <c r="BX64" s="28">
        <f t="shared" si="146"/>
        <v>3.44</v>
      </c>
      <c r="BY64" s="28">
        <f t="shared" si="146"/>
        <v>0</v>
      </c>
      <c r="BZ64" s="28">
        <f t="shared" si="146"/>
        <v>7.27</v>
      </c>
      <c r="CA64" s="28">
        <f t="shared" si="146"/>
        <v>2.8</v>
      </c>
      <c r="CB64" s="28">
        <f t="shared" si="146"/>
        <v>10.91</v>
      </c>
      <c r="CC64" s="75">
        <f t="shared" si="146"/>
        <v>17.98</v>
      </c>
      <c r="CD64" s="28">
        <f t="shared" si="146"/>
        <v>228.43</v>
      </c>
      <c r="CE64" s="28">
        <f t="shared" si="146"/>
        <v>65.010000000000005</v>
      </c>
      <c r="CF64" s="28">
        <f t="shared" si="146"/>
        <v>3.44</v>
      </c>
      <c r="CG64" s="28">
        <f t="shared" si="146"/>
        <v>0</v>
      </c>
      <c r="CH64" s="28">
        <f t="shared" si="146"/>
        <v>7.27</v>
      </c>
      <c r="CI64" s="28">
        <f t="shared" si="146"/>
        <v>2.8</v>
      </c>
      <c r="CJ64" s="28">
        <f t="shared" si="146"/>
        <v>10.91</v>
      </c>
      <c r="CK64" s="28">
        <f t="shared" si="146"/>
        <v>17.98</v>
      </c>
      <c r="CL64" s="28">
        <f t="shared" si="146"/>
        <v>0</v>
      </c>
      <c r="CM64" s="28">
        <f t="shared" si="146"/>
        <v>1144</v>
      </c>
      <c r="CN64" s="28">
        <f t="shared" si="146"/>
        <v>178.32999999999998</v>
      </c>
      <c r="CO64" s="28">
        <f t="shared" si="146"/>
        <v>15</v>
      </c>
      <c r="CP64" s="28">
        <f t="shared" si="146"/>
        <v>0</v>
      </c>
      <c r="CQ64" s="28">
        <f t="shared" si="146"/>
        <v>40</v>
      </c>
      <c r="CR64" s="28">
        <f t="shared" si="146"/>
        <v>8</v>
      </c>
      <c r="CS64" s="28">
        <f t="shared" si="146"/>
        <v>60</v>
      </c>
      <c r="CT64" s="28">
        <f t="shared" si="146"/>
        <v>50</v>
      </c>
    </row>
    <row r="65" spans="1:98" ht="20.100000000000001" customHeight="1">
      <c r="A65" s="19">
        <v>46</v>
      </c>
      <c r="B65" s="20" t="s">
        <v>242</v>
      </c>
      <c r="C65" s="21">
        <v>325</v>
      </c>
      <c r="D65" s="21">
        <v>75</v>
      </c>
      <c r="E65" s="10">
        <f t="shared" si="136"/>
        <v>400</v>
      </c>
      <c r="F65" s="22">
        <v>30</v>
      </c>
      <c r="G65" s="22">
        <v>0</v>
      </c>
      <c r="H65" s="10">
        <f t="shared" si="12"/>
        <v>30</v>
      </c>
      <c r="I65" s="22">
        <v>14</v>
      </c>
      <c r="J65" s="22">
        <v>10</v>
      </c>
      <c r="K65" s="10">
        <f t="shared" si="13"/>
        <v>24</v>
      </c>
      <c r="L65" s="22">
        <v>30</v>
      </c>
      <c r="M65" s="22">
        <v>30</v>
      </c>
      <c r="N65" s="10">
        <f t="shared" si="14"/>
        <v>60</v>
      </c>
      <c r="O65" s="10">
        <f>C65+F65+I65+L65</f>
        <v>399</v>
      </c>
      <c r="P65" s="23">
        <f>D65+G65+J65+M65</f>
        <v>115</v>
      </c>
      <c r="Q65" s="10">
        <f t="shared" si="1"/>
        <v>514</v>
      </c>
      <c r="R65" s="65">
        <f t="shared" si="15"/>
        <v>103.42</v>
      </c>
      <c r="S65" s="65">
        <f t="shared" si="16"/>
        <v>11.25</v>
      </c>
      <c r="T65" s="65">
        <f t="shared" si="17"/>
        <v>9.5500000000000007</v>
      </c>
      <c r="U65" s="65">
        <f t="shared" si="18"/>
        <v>0</v>
      </c>
      <c r="V65" s="65">
        <f t="shared" si="19"/>
        <v>4.45</v>
      </c>
      <c r="W65" s="65">
        <f t="shared" si="20"/>
        <v>1.5</v>
      </c>
      <c r="X65" s="70">
        <f t="shared" si="21"/>
        <v>9.5500000000000007</v>
      </c>
      <c r="Y65" s="70">
        <f t="shared" si="22"/>
        <v>4.5</v>
      </c>
      <c r="Z65" s="83">
        <v>325</v>
      </c>
      <c r="AA65" s="83">
        <v>75</v>
      </c>
      <c r="AB65" s="83">
        <v>30</v>
      </c>
      <c r="AC65" s="83">
        <v>0</v>
      </c>
      <c r="AD65" s="83">
        <v>14</v>
      </c>
      <c r="AE65" s="83">
        <v>10</v>
      </c>
      <c r="AF65" s="83">
        <v>30</v>
      </c>
      <c r="AG65" s="83">
        <v>30</v>
      </c>
      <c r="AH65" s="70">
        <f>ROUND(Z65*25%,2)</f>
        <v>81.25</v>
      </c>
      <c r="AI65" s="70">
        <f t="shared" si="24"/>
        <v>18.75</v>
      </c>
      <c r="AJ65" s="70">
        <f t="shared" si="94"/>
        <v>7.5</v>
      </c>
      <c r="AK65" s="70">
        <f t="shared" si="25"/>
        <v>0</v>
      </c>
      <c r="AL65" s="70">
        <f t="shared" si="3"/>
        <v>3.5</v>
      </c>
      <c r="AM65" s="70">
        <f t="shared" si="26"/>
        <v>2.5</v>
      </c>
      <c r="AN65" s="70">
        <f t="shared" si="137"/>
        <v>7.5</v>
      </c>
      <c r="AO65" s="70">
        <f t="shared" si="138"/>
        <v>7.5</v>
      </c>
      <c r="AP65" s="70">
        <f t="shared" si="29"/>
        <v>184.67000000000002</v>
      </c>
      <c r="AQ65" s="70">
        <f t="shared" si="30"/>
        <v>30</v>
      </c>
      <c r="AR65" s="70">
        <f t="shared" si="31"/>
        <v>17.05</v>
      </c>
      <c r="AS65" s="70">
        <f t="shared" si="32"/>
        <v>0</v>
      </c>
      <c r="AT65" s="70">
        <f t="shared" si="33"/>
        <v>7.95</v>
      </c>
      <c r="AU65" s="70">
        <f t="shared" si="34"/>
        <v>4</v>
      </c>
      <c r="AV65" s="70">
        <f t="shared" si="35"/>
        <v>17.05</v>
      </c>
      <c r="AW65" s="70">
        <f t="shared" si="36"/>
        <v>12</v>
      </c>
      <c r="AX65" s="93">
        <f>ROUND(Z65*16.66%,2)</f>
        <v>54.15</v>
      </c>
      <c r="AY65" s="70">
        <f t="shared" si="38"/>
        <v>18.75</v>
      </c>
      <c r="AZ65" s="70">
        <f t="shared" si="144"/>
        <v>6.08</v>
      </c>
      <c r="BA65" s="70">
        <f t="shared" si="39"/>
        <v>0</v>
      </c>
      <c r="BB65" s="70">
        <f t="shared" si="40"/>
        <v>3.5</v>
      </c>
      <c r="BC65" s="70">
        <f t="shared" si="41"/>
        <v>2.5</v>
      </c>
      <c r="BD65" s="70">
        <f t="shared" si="42"/>
        <v>7.5</v>
      </c>
      <c r="BE65" s="70">
        <f t="shared" si="100"/>
        <v>7.21</v>
      </c>
      <c r="BF65" s="70">
        <f t="shared" si="44"/>
        <v>238.82000000000002</v>
      </c>
      <c r="BG65" s="70">
        <f t="shared" si="45"/>
        <v>48.75</v>
      </c>
      <c r="BH65" s="70">
        <f t="shared" si="46"/>
        <v>23.130000000000003</v>
      </c>
      <c r="BI65" s="70">
        <f t="shared" si="47"/>
        <v>0</v>
      </c>
      <c r="BJ65" s="70">
        <f t="shared" si="48"/>
        <v>11.45</v>
      </c>
      <c r="BK65" s="70">
        <f t="shared" si="49"/>
        <v>6.5</v>
      </c>
      <c r="BL65" s="70">
        <f t="shared" si="50"/>
        <v>24.55</v>
      </c>
      <c r="BM65" s="70">
        <f t="shared" si="51"/>
        <v>19.21</v>
      </c>
      <c r="BN65" s="70">
        <v>325</v>
      </c>
      <c r="BO65" s="70">
        <v>72</v>
      </c>
      <c r="BP65" s="70">
        <v>30</v>
      </c>
      <c r="BQ65" s="70">
        <v>0</v>
      </c>
      <c r="BR65" s="70">
        <v>14</v>
      </c>
      <c r="BS65" s="70">
        <v>10</v>
      </c>
      <c r="BT65" s="70">
        <v>30</v>
      </c>
      <c r="BU65" s="70">
        <v>30</v>
      </c>
      <c r="BV65" s="70">
        <f t="shared" si="52"/>
        <v>86.18</v>
      </c>
      <c r="BW65" s="70">
        <f t="shared" si="53"/>
        <v>23.25</v>
      </c>
      <c r="BX65" s="70">
        <f t="shared" si="54"/>
        <v>6.87</v>
      </c>
      <c r="BY65" s="70">
        <f t="shared" si="55"/>
        <v>0</v>
      </c>
      <c r="BZ65" s="70">
        <f t="shared" si="56"/>
        <v>2.5499999999999998</v>
      </c>
      <c r="CA65" s="70">
        <f t="shared" si="57"/>
        <v>3.5</v>
      </c>
      <c r="CB65" s="70">
        <f t="shared" si="58"/>
        <v>5.45</v>
      </c>
      <c r="CC65" s="156">
        <f t="shared" si="59"/>
        <v>10.79</v>
      </c>
      <c r="CD65" s="121">
        <f>BV65</f>
        <v>86.18</v>
      </c>
      <c r="CE65" s="70">
        <f t="shared" si="126"/>
        <v>17.440000000000001</v>
      </c>
      <c r="CF65" s="70">
        <f t="shared" si="61"/>
        <v>6.87</v>
      </c>
      <c r="CG65" s="70">
        <f t="shared" si="62"/>
        <v>0</v>
      </c>
      <c r="CH65" s="70">
        <f t="shared" si="63"/>
        <v>2.5499999999999998</v>
      </c>
      <c r="CI65" s="70">
        <f t="shared" si="64"/>
        <v>3.5</v>
      </c>
      <c r="CJ65" s="70">
        <f t="shared" si="65"/>
        <v>5.45</v>
      </c>
      <c r="CK65" s="70">
        <f t="shared" si="66"/>
        <v>10.79</v>
      </c>
      <c r="CL65" s="70">
        <v>0</v>
      </c>
      <c r="CM65" s="70">
        <f t="shared" si="67"/>
        <v>325</v>
      </c>
      <c r="CN65" s="70">
        <f t="shared" si="68"/>
        <v>66.19</v>
      </c>
      <c r="CO65" s="70">
        <f t="shared" si="69"/>
        <v>30.000000000000004</v>
      </c>
      <c r="CP65" s="70">
        <f t="shared" si="70"/>
        <v>0</v>
      </c>
      <c r="CQ65" s="70">
        <f t="shared" si="71"/>
        <v>14</v>
      </c>
      <c r="CR65" s="70">
        <f t="shared" si="72"/>
        <v>10</v>
      </c>
      <c r="CS65" s="70">
        <f t="shared" si="73"/>
        <v>30</v>
      </c>
      <c r="CT65" s="70">
        <f t="shared" si="74"/>
        <v>30</v>
      </c>
    </row>
    <row r="66" spans="1:98" ht="20.100000000000001" customHeight="1">
      <c r="A66" s="19">
        <v>47</v>
      </c>
      <c r="B66" s="20" t="s">
        <v>55</v>
      </c>
      <c r="C66" s="21">
        <v>121</v>
      </c>
      <c r="D66" s="21">
        <v>0</v>
      </c>
      <c r="E66" s="10">
        <f t="shared" si="136"/>
        <v>121</v>
      </c>
      <c r="F66" s="22">
        <v>15</v>
      </c>
      <c r="G66" s="22">
        <v>0</v>
      </c>
      <c r="H66" s="10">
        <f t="shared" si="12"/>
        <v>15</v>
      </c>
      <c r="I66" s="22">
        <v>27</v>
      </c>
      <c r="J66" s="22">
        <v>0</v>
      </c>
      <c r="K66" s="10">
        <f t="shared" si="13"/>
        <v>27</v>
      </c>
      <c r="L66" s="22">
        <v>0</v>
      </c>
      <c r="M66" s="22">
        <v>0</v>
      </c>
      <c r="N66" s="10">
        <f t="shared" si="14"/>
        <v>0</v>
      </c>
      <c r="O66" s="10">
        <f>C66+F66+I66+L66</f>
        <v>163</v>
      </c>
      <c r="P66" s="23">
        <f>D66+G66+J66+M66</f>
        <v>0</v>
      </c>
      <c r="Q66" s="10">
        <f t="shared" si="1"/>
        <v>163</v>
      </c>
      <c r="R66" s="65">
        <f t="shared" si="15"/>
        <v>38.5</v>
      </c>
      <c r="S66" s="65">
        <f t="shared" si="16"/>
        <v>0</v>
      </c>
      <c r="T66" s="65">
        <f t="shared" si="17"/>
        <v>4.7699999999999996</v>
      </c>
      <c r="U66" s="65">
        <f t="shared" si="18"/>
        <v>0</v>
      </c>
      <c r="V66" s="65">
        <f t="shared" si="19"/>
        <v>8.59</v>
      </c>
      <c r="W66" s="65">
        <f t="shared" si="20"/>
        <v>0</v>
      </c>
      <c r="X66" s="70">
        <f t="shared" si="21"/>
        <v>0</v>
      </c>
      <c r="Y66" s="70">
        <f t="shared" si="22"/>
        <v>0</v>
      </c>
      <c r="Z66" s="83">
        <v>121</v>
      </c>
      <c r="AA66" s="83">
        <v>0</v>
      </c>
      <c r="AB66" s="83">
        <v>15</v>
      </c>
      <c r="AC66" s="83">
        <v>0</v>
      </c>
      <c r="AD66" s="83">
        <v>27</v>
      </c>
      <c r="AE66" s="83">
        <v>0</v>
      </c>
      <c r="AF66" s="83">
        <v>0</v>
      </c>
      <c r="AG66" s="83">
        <v>0</v>
      </c>
      <c r="AH66" s="70">
        <f t="shared" si="143"/>
        <v>30.25</v>
      </c>
      <c r="AI66" s="70">
        <f t="shared" si="24"/>
        <v>0</v>
      </c>
      <c r="AJ66" s="70">
        <f t="shared" si="94"/>
        <v>3.75</v>
      </c>
      <c r="AK66" s="70">
        <f t="shared" si="25"/>
        <v>0</v>
      </c>
      <c r="AL66" s="70">
        <f t="shared" si="3"/>
        <v>6.75</v>
      </c>
      <c r="AM66" s="70">
        <f t="shared" si="26"/>
        <v>0</v>
      </c>
      <c r="AN66" s="70">
        <f t="shared" si="137"/>
        <v>0</v>
      </c>
      <c r="AO66" s="70">
        <f t="shared" si="138"/>
        <v>0</v>
      </c>
      <c r="AP66" s="70">
        <f t="shared" si="29"/>
        <v>68.75</v>
      </c>
      <c r="AQ66" s="70">
        <f t="shared" si="30"/>
        <v>0</v>
      </c>
      <c r="AR66" s="70">
        <f t="shared" si="31"/>
        <v>8.52</v>
      </c>
      <c r="AS66" s="70">
        <f t="shared" si="32"/>
        <v>0</v>
      </c>
      <c r="AT66" s="70">
        <f t="shared" si="33"/>
        <v>15.34</v>
      </c>
      <c r="AU66" s="70">
        <f t="shared" si="34"/>
        <v>0</v>
      </c>
      <c r="AV66" s="70">
        <f t="shared" si="35"/>
        <v>0</v>
      </c>
      <c r="AW66" s="70">
        <f t="shared" si="36"/>
        <v>0</v>
      </c>
      <c r="AX66" s="70">
        <f t="shared" si="37"/>
        <v>30.25</v>
      </c>
      <c r="AY66" s="70">
        <f t="shared" si="38"/>
        <v>0</v>
      </c>
      <c r="AZ66" s="70">
        <f t="shared" si="144"/>
        <v>3.04</v>
      </c>
      <c r="BA66" s="70">
        <f t="shared" si="39"/>
        <v>0</v>
      </c>
      <c r="BB66" s="70">
        <f t="shared" si="40"/>
        <v>6.75</v>
      </c>
      <c r="BC66" s="70">
        <f t="shared" si="41"/>
        <v>0</v>
      </c>
      <c r="BD66" s="70">
        <f t="shared" si="42"/>
        <v>0</v>
      </c>
      <c r="BE66" s="70">
        <f t="shared" si="100"/>
        <v>0</v>
      </c>
      <c r="BF66" s="70">
        <f t="shared" si="44"/>
        <v>99</v>
      </c>
      <c r="BG66" s="70">
        <f t="shared" si="45"/>
        <v>0</v>
      </c>
      <c r="BH66" s="70">
        <f t="shared" si="46"/>
        <v>11.559999999999999</v>
      </c>
      <c r="BI66" s="70">
        <f t="shared" si="47"/>
        <v>0</v>
      </c>
      <c r="BJ66" s="70">
        <f t="shared" si="48"/>
        <v>22.09</v>
      </c>
      <c r="BK66" s="70">
        <f t="shared" si="49"/>
        <v>0</v>
      </c>
      <c r="BL66" s="70">
        <f t="shared" si="50"/>
        <v>0</v>
      </c>
      <c r="BM66" s="70">
        <f t="shared" si="51"/>
        <v>0</v>
      </c>
      <c r="BN66" s="70">
        <v>121</v>
      </c>
      <c r="BO66" s="70">
        <v>0</v>
      </c>
      <c r="BP66" s="70">
        <v>15</v>
      </c>
      <c r="BQ66" s="70">
        <v>0</v>
      </c>
      <c r="BR66" s="70">
        <v>27</v>
      </c>
      <c r="BS66" s="70">
        <v>0</v>
      </c>
      <c r="BT66" s="70">
        <v>0</v>
      </c>
      <c r="BU66" s="70">
        <v>0</v>
      </c>
      <c r="BV66" s="70">
        <f t="shared" si="52"/>
        <v>22</v>
      </c>
      <c r="BW66" s="70">
        <f t="shared" si="53"/>
        <v>0</v>
      </c>
      <c r="BX66" s="70">
        <f t="shared" si="54"/>
        <v>3.44</v>
      </c>
      <c r="BY66" s="70">
        <f t="shared" si="55"/>
        <v>0</v>
      </c>
      <c r="BZ66" s="70">
        <f t="shared" si="56"/>
        <v>4.91</v>
      </c>
      <c r="CA66" s="70">
        <f t="shared" si="57"/>
        <v>0</v>
      </c>
      <c r="CB66" s="70">
        <f t="shared" si="58"/>
        <v>0</v>
      </c>
      <c r="CC66" s="156">
        <f t="shared" si="59"/>
        <v>0</v>
      </c>
      <c r="CD66" s="70">
        <f>ROUND(BV66*75%,2)</f>
        <v>16.5</v>
      </c>
      <c r="CE66" s="70">
        <f t="shared" si="126"/>
        <v>0</v>
      </c>
      <c r="CF66" s="70">
        <f t="shared" si="61"/>
        <v>3.44</v>
      </c>
      <c r="CG66" s="70">
        <f t="shared" si="62"/>
        <v>0</v>
      </c>
      <c r="CH66" s="70">
        <f t="shared" si="63"/>
        <v>4.91</v>
      </c>
      <c r="CI66" s="70">
        <f t="shared" si="64"/>
        <v>0</v>
      </c>
      <c r="CJ66" s="70">
        <f t="shared" si="65"/>
        <v>0</v>
      </c>
      <c r="CK66" s="70">
        <f t="shared" si="66"/>
        <v>0</v>
      </c>
      <c r="CL66" s="70">
        <v>5.5</v>
      </c>
      <c r="CM66" s="70">
        <f t="shared" si="67"/>
        <v>121</v>
      </c>
      <c r="CN66" s="70">
        <f t="shared" si="68"/>
        <v>0</v>
      </c>
      <c r="CO66" s="70">
        <f t="shared" si="69"/>
        <v>14.999999999999998</v>
      </c>
      <c r="CP66" s="70">
        <f t="shared" si="70"/>
        <v>0</v>
      </c>
      <c r="CQ66" s="70">
        <f t="shared" si="71"/>
        <v>27</v>
      </c>
      <c r="CR66" s="70">
        <f t="shared" si="72"/>
        <v>0</v>
      </c>
      <c r="CS66" s="70">
        <f t="shared" si="73"/>
        <v>0</v>
      </c>
      <c r="CT66" s="70">
        <f t="shared" si="74"/>
        <v>0</v>
      </c>
    </row>
    <row r="67" spans="1:98" s="29" customFormat="1" ht="20.100000000000001" customHeight="1">
      <c r="A67" s="26"/>
      <c r="B67" s="27" t="s">
        <v>54</v>
      </c>
      <c r="C67" s="28">
        <f t="shared" ref="C67:BN67" si="147">+C65+C66</f>
        <v>446</v>
      </c>
      <c r="D67" s="28">
        <f t="shared" si="147"/>
        <v>75</v>
      </c>
      <c r="E67" s="28">
        <f t="shared" si="147"/>
        <v>521</v>
      </c>
      <c r="F67" s="28">
        <f t="shared" si="147"/>
        <v>45</v>
      </c>
      <c r="G67" s="28">
        <f t="shared" si="147"/>
        <v>0</v>
      </c>
      <c r="H67" s="28">
        <f t="shared" si="147"/>
        <v>45</v>
      </c>
      <c r="I67" s="28">
        <f t="shared" si="147"/>
        <v>41</v>
      </c>
      <c r="J67" s="28">
        <f t="shared" si="147"/>
        <v>10</v>
      </c>
      <c r="K67" s="28">
        <f t="shared" si="147"/>
        <v>51</v>
      </c>
      <c r="L67" s="28">
        <f t="shared" si="147"/>
        <v>30</v>
      </c>
      <c r="M67" s="28">
        <f t="shared" si="147"/>
        <v>30</v>
      </c>
      <c r="N67" s="28">
        <f t="shared" si="147"/>
        <v>60</v>
      </c>
      <c r="O67" s="28">
        <f t="shared" si="147"/>
        <v>562</v>
      </c>
      <c r="P67" s="28">
        <f t="shared" si="147"/>
        <v>115</v>
      </c>
      <c r="Q67" s="28">
        <f t="shared" si="147"/>
        <v>677</v>
      </c>
      <c r="R67" s="28">
        <f t="shared" si="147"/>
        <v>141.92000000000002</v>
      </c>
      <c r="S67" s="28">
        <f t="shared" si="147"/>
        <v>11.25</v>
      </c>
      <c r="T67" s="28">
        <f t="shared" si="147"/>
        <v>14.32</v>
      </c>
      <c r="U67" s="28">
        <f t="shared" si="147"/>
        <v>0</v>
      </c>
      <c r="V67" s="28">
        <f t="shared" si="147"/>
        <v>13.04</v>
      </c>
      <c r="W67" s="75">
        <f t="shared" si="147"/>
        <v>1.5</v>
      </c>
      <c r="X67" s="28">
        <f t="shared" si="147"/>
        <v>9.5500000000000007</v>
      </c>
      <c r="Y67" s="28">
        <f t="shared" si="147"/>
        <v>4.5</v>
      </c>
      <c r="Z67" s="28">
        <f t="shared" si="147"/>
        <v>446</v>
      </c>
      <c r="AA67" s="28">
        <f t="shared" si="147"/>
        <v>75</v>
      </c>
      <c r="AB67" s="28">
        <f t="shared" si="147"/>
        <v>45</v>
      </c>
      <c r="AC67" s="28">
        <f t="shared" si="147"/>
        <v>0</v>
      </c>
      <c r="AD67" s="28">
        <f t="shared" si="147"/>
        <v>41</v>
      </c>
      <c r="AE67" s="28">
        <f t="shared" si="147"/>
        <v>10</v>
      </c>
      <c r="AF67" s="28">
        <f t="shared" si="147"/>
        <v>30</v>
      </c>
      <c r="AG67" s="28">
        <f t="shared" si="147"/>
        <v>30</v>
      </c>
      <c r="AH67" s="28">
        <f t="shared" si="147"/>
        <v>111.5</v>
      </c>
      <c r="AI67" s="28">
        <f t="shared" si="147"/>
        <v>18.75</v>
      </c>
      <c r="AJ67" s="28">
        <f t="shared" si="147"/>
        <v>11.25</v>
      </c>
      <c r="AK67" s="28">
        <f t="shared" si="147"/>
        <v>0</v>
      </c>
      <c r="AL67" s="28">
        <f t="shared" si="147"/>
        <v>10.25</v>
      </c>
      <c r="AM67" s="28">
        <f t="shared" si="147"/>
        <v>2.5</v>
      </c>
      <c r="AN67" s="28">
        <f t="shared" si="147"/>
        <v>7.5</v>
      </c>
      <c r="AO67" s="28">
        <f t="shared" si="147"/>
        <v>7.5</v>
      </c>
      <c r="AP67" s="28">
        <f t="shared" si="147"/>
        <v>253.42000000000002</v>
      </c>
      <c r="AQ67" s="28">
        <f t="shared" si="147"/>
        <v>30</v>
      </c>
      <c r="AR67" s="28">
        <f t="shared" si="147"/>
        <v>25.57</v>
      </c>
      <c r="AS67" s="28">
        <f t="shared" si="147"/>
        <v>0</v>
      </c>
      <c r="AT67" s="28">
        <f t="shared" si="147"/>
        <v>23.29</v>
      </c>
      <c r="AU67" s="28">
        <f t="shared" si="147"/>
        <v>4</v>
      </c>
      <c r="AV67" s="28">
        <f t="shared" si="147"/>
        <v>17.05</v>
      </c>
      <c r="AW67" s="28">
        <f t="shared" si="147"/>
        <v>12</v>
      </c>
      <c r="AX67" s="28">
        <f t="shared" si="147"/>
        <v>84.4</v>
      </c>
      <c r="AY67" s="28">
        <f t="shared" si="147"/>
        <v>18.75</v>
      </c>
      <c r="AZ67" s="28">
        <f t="shared" si="147"/>
        <v>9.120000000000001</v>
      </c>
      <c r="BA67" s="28">
        <f t="shared" si="147"/>
        <v>0</v>
      </c>
      <c r="BB67" s="28">
        <f t="shared" si="147"/>
        <v>10.25</v>
      </c>
      <c r="BC67" s="28">
        <f t="shared" si="147"/>
        <v>2.5</v>
      </c>
      <c r="BD67" s="28">
        <f t="shared" si="147"/>
        <v>7.5</v>
      </c>
      <c r="BE67" s="28">
        <f t="shared" si="147"/>
        <v>7.21</v>
      </c>
      <c r="BF67" s="28">
        <f t="shared" si="147"/>
        <v>337.82000000000005</v>
      </c>
      <c r="BG67" s="28">
        <f t="shared" si="147"/>
        <v>48.75</v>
      </c>
      <c r="BH67" s="28">
        <f t="shared" si="147"/>
        <v>34.69</v>
      </c>
      <c r="BI67" s="28">
        <f t="shared" si="147"/>
        <v>0</v>
      </c>
      <c r="BJ67" s="28">
        <f t="shared" si="147"/>
        <v>33.54</v>
      </c>
      <c r="BK67" s="28">
        <f t="shared" si="147"/>
        <v>6.5</v>
      </c>
      <c r="BL67" s="28">
        <f t="shared" si="147"/>
        <v>24.55</v>
      </c>
      <c r="BM67" s="28">
        <f t="shared" si="147"/>
        <v>19.21</v>
      </c>
      <c r="BN67" s="28">
        <f t="shared" si="147"/>
        <v>446</v>
      </c>
      <c r="BO67" s="28">
        <f t="shared" ref="BO67:CT67" si="148">+BO65+BO66</f>
        <v>72</v>
      </c>
      <c r="BP67" s="28">
        <f t="shared" si="148"/>
        <v>45</v>
      </c>
      <c r="BQ67" s="28">
        <f t="shared" si="148"/>
        <v>0</v>
      </c>
      <c r="BR67" s="28">
        <f t="shared" si="148"/>
        <v>41</v>
      </c>
      <c r="BS67" s="28">
        <f t="shared" si="148"/>
        <v>10</v>
      </c>
      <c r="BT67" s="28">
        <f t="shared" si="148"/>
        <v>30</v>
      </c>
      <c r="BU67" s="28">
        <f t="shared" si="148"/>
        <v>30</v>
      </c>
      <c r="BV67" s="28">
        <f t="shared" si="148"/>
        <v>108.18</v>
      </c>
      <c r="BW67" s="28">
        <f t="shared" si="148"/>
        <v>23.25</v>
      </c>
      <c r="BX67" s="28">
        <f t="shared" si="148"/>
        <v>10.31</v>
      </c>
      <c r="BY67" s="28">
        <f t="shared" si="148"/>
        <v>0</v>
      </c>
      <c r="BZ67" s="28">
        <f t="shared" si="148"/>
        <v>7.46</v>
      </c>
      <c r="CA67" s="28">
        <f t="shared" si="148"/>
        <v>3.5</v>
      </c>
      <c r="CB67" s="28">
        <f t="shared" si="148"/>
        <v>5.45</v>
      </c>
      <c r="CC67" s="75">
        <f t="shared" si="148"/>
        <v>10.79</v>
      </c>
      <c r="CD67" s="28">
        <f t="shared" si="148"/>
        <v>102.68</v>
      </c>
      <c r="CE67" s="28">
        <f t="shared" si="148"/>
        <v>17.440000000000001</v>
      </c>
      <c r="CF67" s="28">
        <f t="shared" si="148"/>
        <v>10.31</v>
      </c>
      <c r="CG67" s="28">
        <f t="shared" si="148"/>
        <v>0</v>
      </c>
      <c r="CH67" s="28">
        <f t="shared" si="148"/>
        <v>7.46</v>
      </c>
      <c r="CI67" s="28">
        <f t="shared" si="148"/>
        <v>3.5</v>
      </c>
      <c r="CJ67" s="28">
        <f t="shared" si="148"/>
        <v>5.45</v>
      </c>
      <c r="CK67" s="28">
        <f t="shared" si="148"/>
        <v>10.79</v>
      </c>
      <c r="CL67" s="28">
        <f t="shared" si="148"/>
        <v>5.5</v>
      </c>
      <c r="CM67" s="28">
        <f t="shared" si="148"/>
        <v>446</v>
      </c>
      <c r="CN67" s="28">
        <f t="shared" si="148"/>
        <v>66.19</v>
      </c>
      <c r="CO67" s="28">
        <f t="shared" si="148"/>
        <v>45</v>
      </c>
      <c r="CP67" s="28">
        <f t="shared" si="148"/>
        <v>0</v>
      </c>
      <c r="CQ67" s="28">
        <f t="shared" si="148"/>
        <v>41</v>
      </c>
      <c r="CR67" s="28">
        <f t="shared" si="148"/>
        <v>10</v>
      </c>
      <c r="CS67" s="28">
        <f t="shared" si="148"/>
        <v>30</v>
      </c>
      <c r="CT67" s="28">
        <f t="shared" si="148"/>
        <v>30</v>
      </c>
    </row>
    <row r="68" spans="1:98" ht="20.100000000000001" customHeight="1">
      <c r="A68" s="19">
        <v>48</v>
      </c>
      <c r="B68" s="20" t="s">
        <v>56</v>
      </c>
      <c r="C68" s="21">
        <v>300</v>
      </c>
      <c r="D68" s="21">
        <v>75</v>
      </c>
      <c r="E68" s="10">
        <f t="shared" si="136"/>
        <v>375</v>
      </c>
      <c r="F68" s="22">
        <v>0</v>
      </c>
      <c r="G68" s="22">
        <v>0</v>
      </c>
      <c r="H68" s="10">
        <f t="shared" si="12"/>
        <v>0</v>
      </c>
      <c r="I68" s="22">
        <v>25</v>
      </c>
      <c r="J68" s="22">
        <v>0</v>
      </c>
      <c r="K68" s="10">
        <f t="shared" si="13"/>
        <v>25</v>
      </c>
      <c r="L68" s="22">
        <v>100</v>
      </c>
      <c r="M68" s="22">
        <v>0</v>
      </c>
      <c r="N68" s="10">
        <f t="shared" si="14"/>
        <v>100</v>
      </c>
      <c r="O68" s="10">
        <f>C68+F68+I68+L68</f>
        <v>425</v>
      </c>
      <c r="P68" s="23">
        <f>D68+G68+J68+M68</f>
        <v>75</v>
      </c>
      <c r="Q68" s="10">
        <f t="shared" si="1"/>
        <v>500</v>
      </c>
      <c r="R68" s="65">
        <f t="shared" si="15"/>
        <v>95.46</v>
      </c>
      <c r="S68" s="65">
        <f t="shared" si="16"/>
        <v>11.25</v>
      </c>
      <c r="T68" s="65">
        <f t="shared" si="17"/>
        <v>0</v>
      </c>
      <c r="U68" s="65">
        <f t="shared" si="18"/>
        <v>0</v>
      </c>
      <c r="V68" s="65">
        <f t="shared" si="19"/>
        <v>7.96</v>
      </c>
      <c r="W68" s="65">
        <f t="shared" si="20"/>
        <v>0</v>
      </c>
      <c r="X68" s="70">
        <f t="shared" si="21"/>
        <v>31.82</v>
      </c>
      <c r="Y68" s="70">
        <f t="shared" si="22"/>
        <v>0</v>
      </c>
      <c r="Z68" s="83">
        <v>300</v>
      </c>
      <c r="AA68" s="83">
        <v>75</v>
      </c>
      <c r="AB68" s="83">
        <v>0</v>
      </c>
      <c r="AC68" s="83">
        <v>0</v>
      </c>
      <c r="AD68" s="83">
        <v>25</v>
      </c>
      <c r="AE68" s="83">
        <v>0</v>
      </c>
      <c r="AF68" s="83">
        <v>100</v>
      </c>
      <c r="AG68" s="83">
        <v>0</v>
      </c>
      <c r="AH68" s="70">
        <f t="shared" ref="AH68:AH72" si="149">ROUND(Z68*25%,2)</f>
        <v>75</v>
      </c>
      <c r="AI68" s="70">
        <f t="shared" si="24"/>
        <v>18.75</v>
      </c>
      <c r="AJ68" s="70">
        <f t="shared" si="94"/>
        <v>0</v>
      </c>
      <c r="AK68" s="70">
        <f t="shared" si="25"/>
        <v>0</v>
      </c>
      <c r="AL68" s="70">
        <f t="shared" si="3"/>
        <v>6.25</v>
      </c>
      <c r="AM68" s="70">
        <f t="shared" si="26"/>
        <v>0</v>
      </c>
      <c r="AN68" s="70">
        <f t="shared" si="137"/>
        <v>25</v>
      </c>
      <c r="AO68" s="70">
        <f t="shared" si="138"/>
        <v>0</v>
      </c>
      <c r="AP68" s="70">
        <f t="shared" si="29"/>
        <v>170.45999999999998</v>
      </c>
      <c r="AQ68" s="70">
        <f t="shared" si="30"/>
        <v>30</v>
      </c>
      <c r="AR68" s="70">
        <f t="shared" si="31"/>
        <v>0</v>
      </c>
      <c r="AS68" s="70">
        <f t="shared" si="32"/>
        <v>0</v>
      </c>
      <c r="AT68" s="70">
        <f t="shared" si="33"/>
        <v>14.21</v>
      </c>
      <c r="AU68" s="70">
        <f t="shared" si="34"/>
        <v>0</v>
      </c>
      <c r="AV68" s="70">
        <f t="shared" si="35"/>
        <v>56.82</v>
      </c>
      <c r="AW68" s="70">
        <f t="shared" si="36"/>
        <v>0</v>
      </c>
      <c r="AX68" s="93">
        <f>ROUND(Z68*16.66%,2)</f>
        <v>49.98</v>
      </c>
      <c r="AY68" s="93">
        <f>ROUND(AA68*16.66%,2)</f>
        <v>12.5</v>
      </c>
      <c r="AZ68" s="70">
        <f t="shared" si="144"/>
        <v>0</v>
      </c>
      <c r="BA68" s="70">
        <f t="shared" si="39"/>
        <v>0</v>
      </c>
      <c r="BB68" s="70">
        <f t="shared" si="40"/>
        <v>6.25</v>
      </c>
      <c r="BC68" s="70">
        <f t="shared" si="41"/>
        <v>0</v>
      </c>
      <c r="BD68" s="87">
        <v>18.18</v>
      </c>
      <c r="BE68" s="70">
        <f t="shared" si="100"/>
        <v>0</v>
      </c>
      <c r="BF68" s="70">
        <f t="shared" si="44"/>
        <v>220.43999999999997</v>
      </c>
      <c r="BG68" s="70">
        <f t="shared" si="45"/>
        <v>42.5</v>
      </c>
      <c r="BH68" s="70">
        <f t="shared" si="46"/>
        <v>0</v>
      </c>
      <c r="BI68" s="70">
        <f t="shared" si="47"/>
        <v>0</v>
      </c>
      <c r="BJ68" s="70">
        <f t="shared" si="48"/>
        <v>20.46</v>
      </c>
      <c r="BK68" s="70">
        <f t="shared" si="49"/>
        <v>0</v>
      </c>
      <c r="BL68" s="70">
        <f t="shared" si="50"/>
        <v>75</v>
      </c>
      <c r="BM68" s="70">
        <f t="shared" si="51"/>
        <v>0</v>
      </c>
      <c r="BN68" s="70">
        <v>300</v>
      </c>
      <c r="BO68" s="70">
        <v>75</v>
      </c>
      <c r="BP68" s="70">
        <v>0</v>
      </c>
      <c r="BQ68" s="70">
        <v>0</v>
      </c>
      <c r="BR68" s="70">
        <v>25</v>
      </c>
      <c r="BS68" s="70">
        <v>0</v>
      </c>
      <c r="BT68" s="70">
        <v>100</v>
      </c>
      <c r="BU68" s="70">
        <v>0</v>
      </c>
      <c r="BV68" s="70">
        <f t="shared" si="52"/>
        <v>79.56</v>
      </c>
      <c r="BW68" s="70">
        <f t="shared" si="53"/>
        <v>32.5</v>
      </c>
      <c r="BX68" s="70">
        <f t="shared" si="54"/>
        <v>0</v>
      </c>
      <c r="BY68" s="70">
        <f t="shared" si="55"/>
        <v>0</v>
      </c>
      <c r="BZ68" s="70">
        <f t="shared" si="56"/>
        <v>4.54</v>
      </c>
      <c r="CA68" s="70">
        <f t="shared" si="57"/>
        <v>0</v>
      </c>
      <c r="CB68" s="70">
        <f t="shared" si="58"/>
        <v>25</v>
      </c>
      <c r="CC68" s="156">
        <f t="shared" si="59"/>
        <v>0</v>
      </c>
      <c r="CD68" s="121">
        <f>BV68</f>
        <v>79.56</v>
      </c>
      <c r="CE68" s="70">
        <f t="shared" si="126"/>
        <v>24.38</v>
      </c>
      <c r="CF68" s="70">
        <f t="shared" si="61"/>
        <v>0</v>
      </c>
      <c r="CG68" s="70">
        <f t="shared" si="62"/>
        <v>0</v>
      </c>
      <c r="CH68" s="70">
        <f t="shared" si="63"/>
        <v>4.54</v>
      </c>
      <c r="CI68" s="70">
        <f t="shared" si="64"/>
        <v>0</v>
      </c>
      <c r="CJ68" s="70">
        <f t="shared" si="65"/>
        <v>25</v>
      </c>
      <c r="CK68" s="70">
        <f t="shared" si="66"/>
        <v>0</v>
      </c>
      <c r="CL68" s="70"/>
      <c r="CM68" s="70">
        <f t="shared" si="67"/>
        <v>300</v>
      </c>
      <c r="CN68" s="70">
        <f t="shared" si="68"/>
        <v>66.88</v>
      </c>
      <c r="CO68" s="70">
        <f t="shared" si="69"/>
        <v>0</v>
      </c>
      <c r="CP68" s="70">
        <f t="shared" si="70"/>
        <v>0</v>
      </c>
      <c r="CQ68" s="70">
        <f t="shared" si="71"/>
        <v>25</v>
      </c>
      <c r="CR68" s="70">
        <f t="shared" si="72"/>
        <v>0</v>
      </c>
      <c r="CS68" s="70">
        <f t="shared" si="73"/>
        <v>100</v>
      </c>
      <c r="CT68" s="70">
        <f t="shared" si="74"/>
        <v>0</v>
      </c>
    </row>
    <row r="69" spans="1:98" ht="20.100000000000001" customHeight="1">
      <c r="A69" s="19">
        <v>49</v>
      </c>
      <c r="B69" s="20" t="s">
        <v>57</v>
      </c>
      <c r="C69" s="21">
        <v>286</v>
      </c>
      <c r="D69" s="21">
        <v>0</v>
      </c>
      <c r="E69" s="10">
        <f t="shared" si="136"/>
        <v>286</v>
      </c>
      <c r="F69" s="22">
        <v>20</v>
      </c>
      <c r="G69" s="22">
        <v>0</v>
      </c>
      <c r="H69" s="10">
        <f t="shared" si="12"/>
        <v>20</v>
      </c>
      <c r="I69" s="22">
        <v>46</v>
      </c>
      <c r="J69" s="22">
        <v>0</v>
      </c>
      <c r="K69" s="10">
        <f t="shared" si="13"/>
        <v>46</v>
      </c>
      <c r="L69" s="22">
        <v>0</v>
      </c>
      <c r="M69" s="22">
        <v>0</v>
      </c>
      <c r="N69" s="10">
        <f t="shared" si="14"/>
        <v>0</v>
      </c>
      <c r="O69" s="10">
        <f>C69+F69+I69+L69</f>
        <v>352</v>
      </c>
      <c r="P69" s="23">
        <f>D69+G69+J69+M69</f>
        <v>0</v>
      </c>
      <c r="Q69" s="10">
        <f t="shared" si="1"/>
        <v>352</v>
      </c>
      <c r="R69" s="65">
        <f t="shared" si="15"/>
        <v>91.01</v>
      </c>
      <c r="S69" s="65">
        <f t="shared" si="16"/>
        <v>0</v>
      </c>
      <c r="T69" s="65">
        <f t="shared" si="17"/>
        <v>6.36</v>
      </c>
      <c r="U69" s="65">
        <f t="shared" si="18"/>
        <v>0</v>
      </c>
      <c r="V69" s="65">
        <f t="shared" si="19"/>
        <v>14.64</v>
      </c>
      <c r="W69" s="65">
        <f t="shared" si="20"/>
        <v>0</v>
      </c>
      <c r="X69" s="70">
        <f t="shared" si="21"/>
        <v>0</v>
      </c>
      <c r="Y69" s="70">
        <f t="shared" si="22"/>
        <v>0</v>
      </c>
      <c r="Z69" s="83">
        <v>286</v>
      </c>
      <c r="AA69" s="83">
        <v>0</v>
      </c>
      <c r="AB69" s="83">
        <v>20</v>
      </c>
      <c r="AC69" s="83">
        <v>0</v>
      </c>
      <c r="AD69" s="83">
        <v>46</v>
      </c>
      <c r="AE69" s="83">
        <v>0</v>
      </c>
      <c r="AF69" s="83">
        <v>0</v>
      </c>
      <c r="AG69" s="83">
        <v>0</v>
      </c>
      <c r="AH69" s="70">
        <f t="shared" si="149"/>
        <v>71.5</v>
      </c>
      <c r="AI69" s="70">
        <f t="shared" si="24"/>
        <v>0</v>
      </c>
      <c r="AJ69" s="70">
        <f t="shared" si="94"/>
        <v>5</v>
      </c>
      <c r="AK69" s="70">
        <f t="shared" si="25"/>
        <v>0</v>
      </c>
      <c r="AL69" s="70">
        <f t="shared" si="3"/>
        <v>11.5</v>
      </c>
      <c r="AM69" s="70">
        <f t="shared" si="26"/>
        <v>0</v>
      </c>
      <c r="AN69" s="70">
        <f t="shared" si="137"/>
        <v>0</v>
      </c>
      <c r="AO69" s="70">
        <f t="shared" si="138"/>
        <v>0</v>
      </c>
      <c r="AP69" s="70">
        <f t="shared" si="29"/>
        <v>162.51</v>
      </c>
      <c r="AQ69" s="70">
        <f t="shared" si="30"/>
        <v>0</v>
      </c>
      <c r="AR69" s="70">
        <f t="shared" si="31"/>
        <v>11.36</v>
      </c>
      <c r="AS69" s="70">
        <f t="shared" si="32"/>
        <v>0</v>
      </c>
      <c r="AT69" s="70">
        <f t="shared" si="33"/>
        <v>26.14</v>
      </c>
      <c r="AU69" s="70">
        <f t="shared" si="34"/>
        <v>0</v>
      </c>
      <c r="AV69" s="70">
        <f t="shared" si="35"/>
        <v>0</v>
      </c>
      <c r="AW69" s="70">
        <f t="shared" si="36"/>
        <v>0</v>
      </c>
      <c r="AX69" s="93">
        <f>ROUND(Z69*16.66%,2)</f>
        <v>47.65</v>
      </c>
      <c r="AY69" s="70">
        <f t="shared" si="38"/>
        <v>0</v>
      </c>
      <c r="AZ69" s="70">
        <f t="shared" si="144"/>
        <v>4.05</v>
      </c>
      <c r="BA69" s="70">
        <f t="shared" si="39"/>
        <v>0</v>
      </c>
      <c r="BB69" s="70">
        <f t="shared" si="40"/>
        <v>11.5</v>
      </c>
      <c r="BC69" s="70">
        <f t="shared" si="41"/>
        <v>0</v>
      </c>
      <c r="BD69" s="70">
        <f t="shared" si="42"/>
        <v>0</v>
      </c>
      <c r="BE69" s="70">
        <f t="shared" si="100"/>
        <v>0</v>
      </c>
      <c r="BF69" s="70">
        <f t="shared" si="44"/>
        <v>210.16</v>
      </c>
      <c r="BG69" s="70">
        <f t="shared" si="45"/>
        <v>0</v>
      </c>
      <c r="BH69" s="70">
        <f t="shared" si="46"/>
        <v>15.41</v>
      </c>
      <c r="BI69" s="70">
        <f t="shared" si="47"/>
        <v>0</v>
      </c>
      <c r="BJ69" s="70">
        <f t="shared" si="48"/>
        <v>37.64</v>
      </c>
      <c r="BK69" s="70">
        <f t="shared" si="49"/>
        <v>0</v>
      </c>
      <c r="BL69" s="70">
        <f t="shared" si="50"/>
        <v>0</v>
      </c>
      <c r="BM69" s="70">
        <f t="shared" si="51"/>
        <v>0</v>
      </c>
      <c r="BN69" s="70">
        <v>286</v>
      </c>
      <c r="BO69" s="70">
        <v>0</v>
      </c>
      <c r="BP69" s="70">
        <v>20</v>
      </c>
      <c r="BQ69" s="70">
        <v>0</v>
      </c>
      <c r="BR69" s="70">
        <v>46</v>
      </c>
      <c r="BS69" s="70">
        <v>0</v>
      </c>
      <c r="BT69" s="70">
        <v>0</v>
      </c>
      <c r="BU69" s="70">
        <v>0</v>
      </c>
      <c r="BV69" s="70">
        <f t="shared" si="52"/>
        <v>75.84</v>
      </c>
      <c r="BW69" s="70">
        <f t="shared" si="53"/>
        <v>0</v>
      </c>
      <c r="BX69" s="70">
        <f t="shared" si="54"/>
        <v>4.59</v>
      </c>
      <c r="BY69" s="70">
        <f t="shared" si="55"/>
        <v>0</v>
      </c>
      <c r="BZ69" s="70">
        <f t="shared" si="56"/>
        <v>8.36</v>
      </c>
      <c r="CA69" s="70">
        <f t="shared" si="57"/>
        <v>0</v>
      </c>
      <c r="CB69" s="70">
        <f t="shared" si="58"/>
        <v>0</v>
      </c>
      <c r="CC69" s="156">
        <f t="shared" si="59"/>
        <v>0</v>
      </c>
      <c r="CD69" s="70">
        <f>ROUND(BV69*75%,2)</f>
        <v>56.88</v>
      </c>
      <c r="CE69" s="70">
        <f t="shared" si="126"/>
        <v>0</v>
      </c>
      <c r="CF69" s="70">
        <f t="shared" si="61"/>
        <v>4.59</v>
      </c>
      <c r="CG69" s="70">
        <f t="shared" si="62"/>
        <v>0</v>
      </c>
      <c r="CH69" s="70">
        <f t="shared" si="63"/>
        <v>8.36</v>
      </c>
      <c r="CI69" s="70">
        <f t="shared" si="64"/>
        <v>0</v>
      </c>
      <c r="CJ69" s="70">
        <f t="shared" si="65"/>
        <v>0</v>
      </c>
      <c r="CK69" s="70">
        <f t="shared" si="66"/>
        <v>0</v>
      </c>
      <c r="CL69" s="70"/>
      <c r="CM69" s="70">
        <f t="shared" si="67"/>
        <v>267.04000000000002</v>
      </c>
      <c r="CN69" s="70">
        <f t="shared" si="68"/>
        <v>0</v>
      </c>
      <c r="CO69" s="70">
        <f t="shared" si="69"/>
        <v>20</v>
      </c>
      <c r="CP69" s="70">
        <f t="shared" si="70"/>
        <v>0</v>
      </c>
      <c r="CQ69" s="70">
        <f t="shared" si="71"/>
        <v>46</v>
      </c>
      <c r="CR69" s="70">
        <f t="shared" si="72"/>
        <v>0</v>
      </c>
      <c r="CS69" s="70">
        <f t="shared" si="73"/>
        <v>0</v>
      </c>
      <c r="CT69" s="70">
        <f t="shared" si="74"/>
        <v>0</v>
      </c>
    </row>
    <row r="70" spans="1:98" s="29" customFormat="1" ht="20.100000000000001" customHeight="1">
      <c r="A70" s="26"/>
      <c r="B70" s="27" t="s">
        <v>56</v>
      </c>
      <c r="C70" s="28">
        <f t="shared" ref="C70:BN70" si="150">+C68+C69</f>
        <v>586</v>
      </c>
      <c r="D70" s="28">
        <f t="shared" si="150"/>
        <v>75</v>
      </c>
      <c r="E70" s="28">
        <f t="shared" si="150"/>
        <v>661</v>
      </c>
      <c r="F70" s="28">
        <f t="shared" si="150"/>
        <v>20</v>
      </c>
      <c r="G70" s="28">
        <f t="shared" si="150"/>
        <v>0</v>
      </c>
      <c r="H70" s="28">
        <f t="shared" si="150"/>
        <v>20</v>
      </c>
      <c r="I70" s="28">
        <f t="shared" si="150"/>
        <v>71</v>
      </c>
      <c r="J70" s="28">
        <f t="shared" si="150"/>
        <v>0</v>
      </c>
      <c r="K70" s="28">
        <f t="shared" si="150"/>
        <v>71</v>
      </c>
      <c r="L70" s="28">
        <f t="shared" si="150"/>
        <v>100</v>
      </c>
      <c r="M70" s="28">
        <f t="shared" si="150"/>
        <v>0</v>
      </c>
      <c r="N70" s="28">
        <f t="shared" si="150"/>
        <v>100</v>
      </c>
      <c r="O70" s="28">
        <f t="shared" si="150"/>
        <v>777</v>
      </c>
      <c r="P70" s="28">
        <f t="shared" si="150"/>
        <v>75</v>
      </c>
      <c r="Q70" s="28">
        <f t="shared" si="150"/>
        <v>852</v>
      </c>
      <c r="R70" s="28">
        <f t="shared" si="150"/>
        <v>186.47</v>
      </c>
      <c r="S70" s="28">
        <f t="shared" si="150"/>
        <v>11.25</v>
      </c>
      <c r="T70" s="28">
        <f t="shared" si="150"/>
        <v>6.36</v>
      </c>
      <c r="U70" s="28">
        <f t="shared" si="150"/>
        <v>0</v>
      </c>
      <c r="V70" s="28">
        <f t="shared" si="150"/>
        <v>22.6</v>
      </c>
      <c r="W70" s="75">
        <f t="shared" si="150"/>
        <v>0</v>
      </c>
      <c r="X70" s="28">
        <f t="shared" si="150"/>
        <v>31.82</v>
      </c>
      <c r="Y70" s="28">
        <f t="shared" si="150"/>
        <v>0</v>
      </c>
      <c r="Z70" s="28">
        <f t="shared" si="150"/>
        <v>586</v>
      </c>
      <c r="AA70" s="28">
        <f t="shared" si="150"/>
        <v>75</v>
      </c>
      <c r="AB70" s="28">
        <f t="shared" si="150"/>
        <v>20</v>
      </c>
      <c r="AC70" s="28">
        <f t="shared" si="150"/>
        <v>0</v>
      </c>
      <c r="AD70" s="28">
        <f t="shared" si="150"/>
        <v>71</v>
      </c>
      <c r="AE70" s="28">
        <f t="shared" si="150"/>
        <v>0</v>
      </c>
      <c r="AF70" s="28">
        <f t="shared" si="150"/>
        <v>100</v>
      </c>
      <c r="AG70" s="28">
        <f t="shared" si="150"/>
        <v>0</v>
      </c>
      <c r="AH70" s="28">
        <f t="shared" si="150"/>
        <v>146.5</v>
      </c>
      <c r="AI70" s="28">
        <f t="shared" si="150"/>
        <v>18.75</v>
      </c>
      <c r="AJ70" s="28">
        <f t="shared" si="150"/>
        <v>5</v>
      </c>
      <c r="AK70" s="28">
        <f t="shared" si="150"/>
        <v>0</v>
      </c>
      <c r="AL70" s="28">
        <f t="shared" si="150"/>
        <v>17.75</v>
      </c>
      <c r="AM70" s="28">
        <f t="shared" si="150"/>
        <v>0</v>
      </c>
      <c r="AN70" s="28">
        <f t="shared" si="150"/>
        <v>25</v>
      </c>
      <c r="AO70" s="28">
        <f t="shared" si="150"/>
        <v>0</v>
      </c>
      <c r="AP70" s="28">
        <f t="shared" si="150"/>
        <v>332.96999999999997</v>
      </c>
      <c r="AQ70" s="28">
        <f t="shared" si="150"/>
        <v>30</v>
      </c>
      <c r="AR70" s="28">
        <f t="shared" si="150"/>
        <v>11.36</v>
      </c>
      <c r="AS70" s="28">
        <f t="shared" si="150"/>
        <v>0</v>
      </c>
      <c r="AT70" s="28">
        <f t="shared" si="150"/>
        <v>40.35</v>
      </c>
      <c r="AU70" s="28">
        <f t="shared" si="150"/>
        <v>0</v>
      </c>
      <c r="AV70" s="28">
        <f t="shared" si="150"/>
        <v>56.82</v>
      </c>
      <c r="AW70" s="28">
        <f t="shared" si="150"/>
        <v>0</v>
      </c>
      <c r="AX70" s="28">
        <f t="shared" si="150"/>
        <v>97.63</v>
      </c>
      <c r="AY70" s="28">
        <f t="shared" si="150"/>
        <v>12.5</v>
      </c>
      <c r="AZ70" s="28">
        <f t="shared" si="150"/>
        <v>4.05</v>
      </c>
      <c r="BA70" s="28">
        <f t="shared" si="150"/>
        <v>0</v>
      </c>
      <c r="BB70" s="28">
        <f t="shared" si="150"/>
        <v>17.75</v>
      </c>
      <c r="BC70" s="28">
        <f t="shared" si="150"/>
        <v>0</v>
      </c>
      <c r="BD70" s="28">
        <f t="shared" si="150"/>
        <v>18.18</v>
      </c>
      <c r="BE70" s="28">
        <f t="shared" si="150"/>
        <v>0</v>
      </c>
      <c r="BF70" s="28">
        <f t="shared" si="150"/>
        <v>430.59999999999997</v>
      </c>
      <c r="BG70" s="28">
        <f t="shared" si="150"/>
        <v>42.5</v>
      </c>
      <c r="BH70" s="28">
        <f t="shared" si="150"/>
        <v>15.41</v>
      </c>
      <c r="BI70" s="28">
        <f t="shared" si="150"/>
        <v>0</v>
      </c>
      <c r="BJ70" s="28">
        <f t="shared" si="150"/>
        <v>58.1</v>
      </c>
      <c r="BK70" s="28">
        <f t="shared" si="150"/>
        <v>0</v>
      </c>
      <c r="BL70" s="28">
        <f t="shared" si="150"/>
        <v>75</v>
      </c>
      <c r="BM70" s="28">
        <f t="shared" si="150"/>
        <v>0</v>
      </c>
      <c r="BN70" s="28">
        <f t="shared" si="150"/>
        <v>586</v>
      </c>
      <c r="BO70" s="28">
        <f t="shared" ref="BO70:CT70" si="151">+BO68+BO69</f>
        <v>75</v>
      </c>
      <c r="BP70" s="28">
        <f t="shared" si="151"/>
        <v>20</v>
      </c>
      <c r="BQ70" s="28">
        <f t="shared" si="151"/>
        <v>0</v>
      </c>
      <c r="BR70" s="28">
        <f t="shared" si="151"/>
        <v>71</v>
      </c>
      <c r="BS70" s="28">
        <f t="shared" si="151"/>
        <v>0</v>
      </c>
      <c r="BT70" s="28">
        <f t="shared" si="151"/>
        <v>100</v>
      </c>
      <c r="BU70" s="28">
        <f t="shared" si="151"/>
        <v>0</v>
      </c>
      <c r="BV70" s="28">
        <f t="shared" si="151"/>
        <v>155.4</v>
      </c>
      <c r="BW70" s="28">
        <f t="shared" si="151"/>
        <v>32.5</v>
      </c>
      <c r="BX70" s="28">
        <f t="shared" si="151"/>
        <v>4.59</v>
      </c>
      <c r="BY70" s="28">
        <f t="shared" si="151"/>
        <v>0</v>
      </c>
      <c r="BZ70" s="28">
        <f t="shared" si="151"/>
        <v>12.899999999999999</v>
      </c>
      <c r="CA70" s="28">
        <f t="shared" si="151"/>
        <v>0</v>
      </c>
      <c r="CB70" s="28">
        <f t="shared" si="151"/>
        <v>25</v>
      </c>
      <c r="CC70" s="75">
        <f t="shared" si="151"/>
        <v>0</v>
      </c>
      <c r="CD70" s="28">
        <f t="shared" si="151"/>
        <v>136.44</v>
      </c>
      <c r="CE70" s="28">
        <f t="shared" si="151"/>
        <v>24.38</v>
      </c>
      <c r="CF70" s="28">
        <f t="shared" si="151"/>
        <v>4.59</v>
      </c>
      <c r="CG70" s="28">
        <f t="shared" si="151"/>
        <v>0</v>
      </c>
      <c r="CH70" s="28">
        <f t="shared" si="151"/>
        <v>12.899999999999999</v>
      </c>
      <c r="CI70" s="28">
        <f t="shared" si="151"/>
        <v>0</v>
      </c>
      <c r="CJ70" s="28">
        <f t="shared" si="151"/>
        <v>25</v>
      </c>
      <c r="CK70" s="28">
        <f t="shared" si="151"/>
        <v>0</v>
      </c>
      <c r="CL70" s="28">
        <f t="shared" si="151"/>
        <v>0</v>
      </c>
      <c r="CM70" s="28">
        <f t="shared" si="151"/>
        <v>567.04</v>
      </c>
      <c r="CN70" s="28">
        <f t="shared" si="151"/>
        <v>66.88</v>
      </c>
      <c r="CO70" s="28">
        <f t="shared" si="151"/>
        <v>20</v>
      </c>
      <c r="CP70" s="28">
        <f t="shared" si="151"/>
        <v>0</v>
      </c>
      <c r="CQ70" s="28">
        <f t="shared" si="151"/>
        <v>71</v>
      </c>
      <c r="CR70" s="28">
        <f t="shared" si="151"/>
        <v>0</v>
      </c>
      <c r="CS70" s="28">
        <f t="shared" si="151"/>
        <v>100</v>
      </c>
      <c r="CT70" s="28">
        <f t="shared" si="151"/>
        <v>0</v>
      </c>
    </row>
    <row r="71" spans="1:98" ht="20.100000000000001" customHeight="1">
      <c r="A71" s="19">
        <v>50</v>
      </c>
      <c r="B71" s="20" t="s">
        <v>58</v>
      </c>
      <c r="C71" s="21">
        <v>475</v>
      </c>
      <c r="D71" s="21">
        <v>900</v>
      </c>
      <c r="E71" s="10">
        <f t="shared" si="136"/>
        <v>1375</v>
      </c>
      <c r="F71" s="22">
        <v>15</v>
      </c>
      <c r="G71" s="22">
        <v>0</v>
      </c>
      <c r="H71" s="10">
        <f t="shared" si="12"/>
        <v>15</v>
      </c>
      <c r="I71" s="22">
        <v>10</v>
      </c>
      <c r="J71" s="22">
        <v>0</v>
      </c>
      <c r="K71" s="10">
        <f t="shared" si="13"/>
        <v>10</v>
      </c>
      <c r="L71" s="22">
        <v>50</v>
      </c>
      <c r="M71" s="22">
        <v>0</v>
      </c>
      <c r="N71" s="10">
        <f t="shared" si="14"/>
        <v>50</v>
      </c>
      <c r="O71" s="10">
        <f>C71+F71+I71+L71</f>
        <v>550</v>
      </c>
      <c r="P71" s="23">
        <f>D71+G71+J71+M71</f>
        <v>900</v>
      </c>
      <c r="Q71" s="10">
        <f t="shared" si="1"/>
        <v>1450</v>
      </c>
      <c r="R71" s="65">
        <f t="shared" si="15"/>
        <v>151.15</v>
      </c>
      <c r="S71" s="65">
        <f t="shared" si="16"/>
        <v>135</v>
      </c>
      <c r="T71" s="65">
        <f t="shared" si="17"/>
        <v>4.7699999999999996</v>
      </c>
      <c r="U71" s="65">
        <f t="shared" si="18"/>
        <v>0</v>
      </c>
      <c r="V71" s="65">
        <f t="shared" si="19"/>
        <v>3.18</v>
      </c>
      <c r="W71" s="65">
        <f t="shared" si="20"/>
        <v>0</v>
      </c>
      <c r="X71" s="70">
        <f t="shared" si="21"/>
        <v>15.91</v>
      </c>
      <c r="Y71" s="70">
        <f t="shared" si="22"/>
        <v>0</v>
      </c>
      <c r="Z71" s="83">
        <v>475</v>
      </c>
      <c r="AA71" s="83">
        <v>900</v>
      </c>
      <c r="AB71" s="83">
        <v>15</v>
      </c>
      <c r="AC71" s="83">
        <v>0</v>
      </c>
      <c r="AD71" s="86">
        <v>5</v>
      </c>
      <c r="AE71" s="83">
        <v>0</v>
      </c>
      <c r="AF71" s="83">
        <v>50</v>
      </c>
      <c r="AG71" s="83">
        <v>0</v>
      </c>
      <c r="AH71" s="70">
        <f t="shared" si="149"/>
        <v>118.75</v>
      </c>
      <c r="AI71" s="70">
        <f t="shared" si="24"/>
        <v>225</v>
      </c>
      <c r="AJ71" s="70">
        <f t="shared" si="94"/>
        <v>3.75</v>
      </c>
      <c r="AK71" s="70">
        <f t="shared" si="25"/>
        <v>0</v>
      </c>
      <c r="AL71" s="70">
        <f t="shared" si="3"/>
        <v>-0.34</v>
      </c>
      <c r="AM71" s="70">
        <f t="shared" si="26"/>
        <v>0</v>
      </c>
      <c r="AN71" s="70">
        <f t="shared" si="137"/>
        <v>12.5</v>
      </c>
      <c r="AO71" s="70">
        <f t="shared" si="138"/>
        <v>0</v>
      </c>
      <c r="AP71" s="70">
        <f t="shared" si="29"/>
        <v>269.89999999999998</v>
      </c>
      <c r="AQ71" s="70">
        <f t="shared" si="30"/>
        <v>360</v>
      </c>
      <c r="AR71" s="70">
        <f t="shared" si="31"/>
        <v>8.52</v>
      </c>
      <c r="AS71" s="70">
        <f t="shared" si="32"/>
        <v>0</v>
      </c>
      <c r="AT71" s="70">
        <f t="shared" si="33"/>
        <v>2.8400000000000003</v>
      </c>
      <c r="AU71" s="70">
        <f t="shared" si="34"/>
        <v>0</v>
      </c>
      <c r="AV71" s="70">
        <f t="shared" si="35"/>
        <v>28.41</v>
      </c>
      <c r="AW71" s="70">
        <f t="shared" si="36"/>
        <v>0</v>
      </c>
      <c r="AX71" s="70">
        <f t="shared" si="37"/>
        <v>118.75</v>
      </c>
      <c r="AY71" s="70">
        <f t="shared" si="38"/>
        <v>225</v>
      </c>
      <c r="AZ71" s="70">
        <f t="shared" si="144"/>
        <v>3.04</v>
      </c>
      <c r="BA71" s="70">
        <f t="shared" si="39"/>
        <v>0</v>
      </c>
      <c r="BB71" s="70">
        <f t="shared" si="40"/>
        <v>1.25</v>
      </c>
      <c r="BC71" s="70">
        <f t="shared" si="41"/>
        <v>0</v>
      </c>
      <c r="BD71" s="87">
        <v>11.59</v>
      </c>
      <c r="BE71" s="70">
        <f t="shared" si="100"/>
        <v>0</v>
      </c>
      <c r="BF71" s="70">
        <f t="shared" si="44"/>
        <v>388.65</v>
      </c>
      <c r="BG71" s="70">
        <f t="shared" si="45"/>
        <v>585</v>
      </c>
      <c r="BH71" s="70">
        <f t="shared" si="46"/>
        <v>11.559999999999999</v>
      </c>
      <c r="BI71" s="70">
        <f t="shared" si="47"/>
        <v>0</v>
      </c>
      <c r="BJ71" s="70">
        <f t="shared" si="48"/>
        <v>4.09</v>
      </c>
      <c r="BK71" s="70">
        <f t="shared" si="49"/>
        <v>0</v>
      </c>
      <c r="BL71" s="70">
        <f t="shared" si="50"/>
        <v>40</v>
      </c>
      <c r="BM71" s="70">
        <f t="shared" si="51"/>
        <v>0</v>
      </c>
      <c r="BN71" s="70">
        <v>475</v>
      </c>
      <c r="BO71" s="70">
        <v>900</v>
      </c>
      <c r="BP71" s="70">
        <v>15</v>
      </c>
      <c r="BQ71" s="70">
        <v>0</v>
      </c>
      <c r="BR71" s="70">
        <v>5</v>
      </c>
      <c r="BS71" s="70">
        <v>0</v>
      </c>
      <c r="BT71" s="70">
        <v>40</v>
      </c>
      <c r="BU71" s="70">
        <v>0</v>
      </c>
      <c r="BV71" s="70">
        <f t="shared" si="52"/>
        <v>86.35</v>
      </c>
      <c r="BW71" s="70">
        <f t="shared" si="53"/>
        <v>315</v>
      </c>
      <c r="BX71" s="70">
        <f t="shared" si="54"/>
        <v>3.44</v>
      </c>
      <c r="BY71" s="70">
        <f t="shared" si="55"/>
        <v>0</v>
      </c>
      <c r="BZ71" s="70">
        <f t="shared" si="56"/>
        <v>0.91</v>
      </c>
      <c r="CA71" s="70">
        <f t="shared" si="57"/>
        <v>0</v>
      </c>
      <c r="CB71" s="70">
        <f t="shared" si="58"/>
        <v>0</v>
      </c>
      <c r="CC71" s="156">
        <f t="shared" si="59"/>
        <v>0</v>
      </c>
      <c r="CD71" s="121">
        <f>BV71</f>
        <v>86.35</v>
      </c>
      <c r="CE71" s="70">
        <f t="shared" si="126"/>
        <v>236.25</v>
      </c>
      <c r="CF71" s="70">
        <f t="shared" si="61"/>
        <v>3.44</v>
      </c>
      <c r="CG71" s="70">
        <f t="shared" si="62"/>
        <v>0</v>
      </c>
      <c r="CH71" s="70">
        <f t="shared" si="63"/>
        <v>0.91</v>
      </c>
      <c r="CI71" s="70">
        <f t="shared" si="64"/>
        <v>0</v>
      </c>
      <c r="CJ71" s="70">
        <f t="shared" si="65"/>
        <v>0</v>
      </c>
      <c r="CK71" s="70">
        <f t="shared" si="66"/>
        <v>0</v>
      </c>
      <c r="CL71" s="70"/>
      <c r="CM71" s="70">
        <f t="shared" si="67"/>
        <v>475</v>
      </c>
      <c r="CN71" s="70">
        <f t="shared" si="68"/>
        <v>821.25</v>
      </c>
      <c r="CO71" s="70">
        <f t="shared" si="69"/>
        <v>14.999999999999998</v>
      </c>
      <c r="CP71" s="70">
        <f t="shared" si="70"/>
        <v>0</v>
      </c>
      <c r="CQ71" s="70">
        <f t="shared" si="71"/>
        <v>5</v>
      </c>
      <c r="CR71" s="70">
        <f t="shared" si="72"/>
        <v>0</v>
      </c>
      <c r="CS71" s="70">
        <f t="shared" si="73"/>
        <v>40</v>
      </c>
      <c r="CT71" s="70">
        <f t="shared" si="74"/>
        <v>0</v>
      </c>
    </row>
    <row r="72" spans="1:98" ht="20.100000000000001" customHeight="1">
      <c r="A72" s="19">
        <v>51</v>
      </c>
      <c r="B72" s="20" t="s">
        <v>59</v>
      </c>
      <c r="C72" s="21">
        <v>266</v>
      </c>
      <c r="D72" s="21">
        <v>0</v>
      </c>
      <c r="E72" s="10">
        <f t="shared" si="136"/>
        <v>266</v>
      </c>
      <c r="F72" s="22">
        <v>12</v>
      </c>
      <c r="G72" s="22">
        <v>0</v>
      </c>
      <c r="H72" s="10">
        <f t="shared" si="12"/>
        <v>12</v>
      </c>
      <c r="I72" s="22">
        <v>53</v>
      </c>
      <c r="J72" s="22">
        <v>0</v>
      </c>
      <c r="K72" s="10">
        <f t="shared" si="13"/>
        <v>53</v>
      </c>
      <c r="L72" s="22">
        <v>0</v>
      </c>
      <c r="M72" s="22">
        <v>0</v>
      </c>
      <c r="N72" s="10">
        <f t="shared" si="14"/>
        <v>0</v>
      </c>
      <c r="O72" s="10">
        <f>C72+F72+I72+L72</f>
        <v>331</v>
      </c>
      <c r="P72" s="23">
        <f>D72+G72+J72+M72</f>
        <v>0</v>
      </c>
      <c r="Q72" s="10">
        <f t="shared" si="1"/>
        <v>331</v>
      </c>
      <c r="R72" s="65">
        <f t="shared" si="15"/>
        <v>84.64</v>
      </c>
      <c r="S72" s="65">
        <f t="shared" si="16"/>
        <v>0</v>
      </c>
      <c r="T72" s="65">
        <f t="shared" si="17"/>
        <v>3.82</v>
      </c>
      <c r="U72" s="65">
        <f t="shared" si="18"/>
        <v>0</v>
      </c>
      <c r="V72" s="65">
        <f t="shared" si="19"/>
        <v>16.86</v>
      </c>
      <c r="W72" s="65">
        <f t="shared" si="20"/>
        <v>0</v>
      </c>
      <c r="X72" s="70">
        <f t="shared" si="21"/>
        <v>0</v>
      </c>
      <c r="Y72" s="70">
        <f t="shared" si="22"/>
        <v>0</v>
      </c>
      <c r="Z72" s="83">
        <v>266</v>
      </c>
      <c r="AA72" s="83">
        <v>0</v>
      </c>
      <c r="AB72" s="83">
        <v>12</v>
      </c>
      <c r="AC72" s="83">
        <v>0</v>
      </c>
      <c r="AD72" s="83">
        <v>53</v>
      </c>
      <c r="AE72" s="83">
        <v>0</v>
      </c>
      <c r="AF72" s="83">
        <v>0</v>
      </c>
      <c r="AG72" s="83">
        <v>0</v>
      </c>
      <c r="AH72" s="70">
        <f t="shared" si="149"/>
        <v>66.5</v>
      </c>
      <c r="AI72" s="70">
        <f t="shared" si="24"/>
        <v>0</v>
      </c>
      <c r="AJ72" s="70">
        <f t="shared" si="94"/>
        <v>3</v>
      </c>
      <c r="AK72" s="70">
        <f t="shared" si="25"/>
        <v>0</v>
      </c>
      <c r="AL72" s="70">
        <f t="shared" ref="AL72:AL90" si="152">ROUND(AD72*56.82%-V72,2)</f>
        <v>13.25</v>
      </c>
      <c r="AM72" s="70">
        <f t="shared" si="26"/>
        <v>0</v>
      </c>
      <c r="AN72" s="70">
        <f t="shared" si="137"/>
        <v>0</v>
      </c>
      <c r="AO72" s="70">
        <f t="shared" si="138"/>
        <v>0</v>
      </c>
      <c r="AP72" s="70">
        <f t="shared" si="29"/>
        <v>151.13999999999999</v>
      </c>
      <c r="AQ72" s="70">
        <f t="shared" si="30"/>
        <v>0</v>
      </c>
      <c r="AR72" s="70">
        <f t="shared" si="31"/>
        <v>6.82</v>
      </c>
      <c r="AS72" s="70">
        <f t="shared" si="32"/>
        <v>0</v>
      </c>
      <c r="AT72" s="70">
        <f t="shared" si="33"/>
        <v>30.11</v>
      </c>
      <c r="AU72" s="70">
        <f t="shared" si="34"/>
        <v>0</v>
      </c>
      <c r="AV72" s="70">
        <f t="shared" si="35"/>
        <v>0</v>
      </c>
      <c r="AW72" s="70">
        <f t="shared" si="36"/>
        <v>0</v>
      </c>
      <c r="AX72" s="70">
        <f t="shared" si="37"/>
        <v>66.5</v>
      </c>
      <c r="AY72" s="70">
        <f t="shared" si="38"/>
        <v>0</v>
      </c>
      <c r="AZ72" s="70">
        <f t="shared" si="144"/>
        <v>2.4300000000000002</v>
      </c>
      <c r="BA72" s="70">
        <f t="shared" si="39"/>
        <v>0</v>
      </c>
      <c r="BB72" s="70">
        <f t="shared" si="40"/>
        <v>13.25</v>
      </c>
      <c r="BC72" s="70">
        <f t="shared" si="41"/>
        <v>0</v>
      </c>
      <c r="BD72" s="70">
        <f t="shared" si="42"/>
        <v>0</v>
      </c>
      <c r="BE72" s="70">
        <f t="shared" si="100"/>
        <v>0</v>
      </c>
      <c r="BF72" s="70">
        <f t="shared" si="44"/>
        <v>217.64</v>
      </c>
      <c r="BG72" s="70">
        <f t="shared" si="45"/>
        <v>0</v>
      </c>
      <c r="BH72" s="70">
        <f t="shared" si="46"/>
        <v>9.25</v>
      </c>
      <c r="BI72" s="70">
        <f t="shared" si="47"/>
        <v>0</v>
      </c>
      <c r="BJ72" s="70">
        <f t="shared" si="48"/>
        <v>43.36</v>
      </c>
      <c r="BK72" s="70">
        <f t="shared" si="49"/>
        <v>0</v>
      </c>
      <c r="BL72" s="70">
        <f t="shared" si="50"/>
        <v>0</v>
      </c>
      <c r="BM72" s="70">
        <f t="shared" si="51"/>
        <v>0</v>
      </c>
      <c r="BN72" s="70">
        <v>266</v>
      </c>
      <c r="BO72" s="70">
        <v>0</v>
      </c>
      <c r="BP72" s="70">
        <v>12</v>
      </c>
      <c r="BQ72" s="70">
        <v>0</v>
      </c>
      <c r="BR72" s="70">
        <v>53</v>
      </c>
      <c r="BS72" s="70">
        <v>0</v>
      </c>
      <c r="BT72" s="70">
        <v>0</v>
      </c>
      <c r="BU72" s="70">
        <v>0</v>
      </c>
      <c r="BV72" s="70">
        <f t="shared" si="52"/>
        <v>48.36</v>
      </c>
      <c r="BW72" s="70">
        <f t="shared" si="53"/>
        <v>0</v>
      </c>
      <c r="BX72" s="70">
        <f t="shared" si="54"/>
        <v>2.75</v>
      </c>
      <c r="BY72" s="70">
        <f t="shared" si="55"/>
        <v>0</v>
      </c>
      <c r="BZ72" s="70">
        <f t="shared" si="56"/>
        <v>9.64</v>
      </c>
      <c r="CA72" s="70">
        <f t="shared" si="57"/>
        <v>0</v>
      </c>
      <c r="CB72" s="70">
        <f t="shared" si="58"/>
        <v>0</v>
      </c>
      <c r="CC72" s="156">
        <f t="shared" si="59"/>
        <v>0</v>
      </c>
      <c r="CD72" s="121">
        <f>BV72</f>
        <v>48.36</v>
      </c>
      <c r="CE72" s="70">
        <f t="shared" si="126"/>
        <v>0</v>
      </c>
      <c r="CF72" s="70">
        <f t="shared" si="61"/>
        <v>2.75</v>
      </c>
      <c r="CG72" s="70">
        <f t="shared" si="62"/>
        <v>0</v>
      </c>
      <c r="CH72" s="70">
        <f t="shared" si="63"/>
        <v>9.64</v>
      </c>
      <c r="CI72" s="70">
        <f t="shared" si="64"/>
        <v>0</v>
      </c>
      <c r="CJ72" s="70">
        <f t="shared" si="65"/>
        <v>0</v>
      </c>
      <c r="CK72" s="70">
        <f t="shared" si="66"/>
        <v>0</v>
      </c>
      <c r="CL72" s="70"/>
      <c r="CM72" s="70">
        <f t="shared" si="67"/>
        <v>266</v>
      </c>
      <c r="CN72" s="70">
        <f t="shared" si="68"/>
        <v>0</v>
      </c>
      <c r="CO72" s="70">
        <f t="shared" si="69"/>
        <v>12</v>
      </c>
      <c r="CP72" s="70">
        <f t="shared" si="70"/>
        <v>0</v>
      </c>
      <c r="CQ72" s="70">
        <f t="shared" si="71"/>
        <v>53</v>
      </c>
      <c r="CR72" s="70">
        <f t="shared" si="72"/>
        <v>0</v>
      </c>
      <c r="CS72" s="70">
        <f t="shared" si="73"/>
        <v>0</v>
      </c>
      <c r="CT72" s="70">
        <f t="shared" si="74"/>
        <v>0</v>
      </c>
    </row>
    <row r="73" spans="1:98" s="29" customFormat="1" ht="20.100000000000001" customHeight="1">
      <c r="A73" s="26"/>
      <c r="B73" s="27" t="s">
        <v>58</v>
      </c>
      <c r="C73" s="28">
        <f t="shared" ref="C73:BN73" si="153">+C71+C72</f>
        <v>741</v>
      </c>
      <c r="D73" s="28">
        <f t="shared" si="153"/>
        <v>900</v>
      </c>
      <c r="E73" s="28">
        <f t="shared" si="153"/>
        <v>1641</v>
      </c>
      <c r="F73" s="28">
        <f t="shared" si="153"/>
        <v>27</v>
      </c>
      <c r="G73" s="28">
        <f t="shared" si="153"/>
        <v>0</v>
      </c>
      <c r="H73" s="28">
        <f t="shared" si="153"/>
        <v>27</v>
      </c>
      <c r="I73" s="28">
        <f t="shared" si="153"/>
        <v>63</v>
      </c>
      <c r="J73" s="28">
        <f t="shared" si="153"/>
        <v>0</v>
      </c>
      <c r="K73" s="28">
        <f t="shared" si="153"/>
        <v>63</v>
      </c>
      <c r="L73" s="28">
        <f t="shared" si="153"/>
        <v>50</v>
      </c>
      <c r="M73" s="28">
        <f t="shared" si="153"/>
        <v>0</v>
      </c>
      <c r="N73" s="28">
        <f t="shared" si="153"/>
        <v>50</v>
      </c>
      <c r="O73" s="28">
        <f t="shared" si="153"/>
        <v>881</v>
      </c>
      <c r="P73" s="28">
        <f t="shared" si="153"/>
        <v>900</v>
      </c>
      <c r="Q73" s="28">
        <f t="shared" si="153"/>
        <v>1781</v>
      </c>
      <c r="R73" s="28">
        <f t="shared" si="153"/>
        <v>235.79000000000002</v>
      </c>
      <c r="S73" s="28">
        <f t="shared" si="153"/>
        <v>135</v>
      </c>
      <c r="T73" s="28">
        <f t="shared" si="153"/>
        <v>8.59</v>
      </c>
      <c r="U73" s="28">
        <f t="shared" si="153"/>
        <v>0</v>
      </c>
      <c r="V73" s="28">
        <f t="shared" si="153"/>
        <v>20.04</v>
      </c>
      <c r="W73" s="75">
        <f t="shared" si="153"/>
        <v>0</v>
      </c>
      <c r="X73" s="28">
        <f t="shared" si="153"/>
        <v>15.91</v>
      </c>
      <c r="Y73" s="28">
        <f t="shared" si="153"/>
        <v>0</v>
      </c>
      <c r="Z73" s="28">
        <f t="shared" si="153"/>
        <v>741</v>
      </c>
      <c r="AA73" s="28">
        <f t="shared" si="153"/>
        <v>900</v>
      </c>
      <c r="AB73" s="28">
        <f t="shared" si="153"/>
        <v>27</v>
      </c>
      <c r="AC73" s="28">
        <f t="shared" si="153"/>
        <v>0</v>
      </c>
      <c r="AD73" s="28">
        <f t="shared" si="153"/>
        <v>58</v>
      </c>
      <c r="AE73" s="28">
        <f t="shared" si="153"/>
        <v>0</v>
      </c>
      <c r="AF73" s="28">
        <f t="shared" si="153"/>
        <v>50</v>
      </c>
      <c r="AG73" s="28">
        <f t="shared" si="153"/>
        <v>0</v>
      </c>
      <c r="AH73" s="28">
        <f t="shared" si="153"/>
        <v>185.25</v>
      </c>
      <c r="AI73" s="28">
        <f t="shared" si="153"/>
        <v>225</v>
      </c>
      <c r="AJ73" s="28">
        <f t="shared" si="153"/>
        <v>6.75</v>
      </c>
      <c r="AK73" s="28">
        <f t="shared" si="153"/>
        <v>0</v>
      </c>
      <c r="AL73" s="28">
        <f t="shared" si="153"/>
        <v>12.91</v>
      </c>
      <c r="AM73" s="28">
        <f t="shared" si="153"/>
        <v>0</v>
      </c>
      <c r="AN73" s="28">
        <f t="shared" si="153"/>
        <v>12.5</v>
      </c>
      <c r="AO73" s="28">
        <f t="shared" si="153"/>
        <v>0</v>
      </c>
      <c r="AP73" s="28">
        <f t="shared" si="153"/>
        <v>421.03999999999996</v>
      </c>
      <c r="AQ73" s="28">
        <f t="shared" si="153"/>
        <v>360</v>
      </c>
      <c r="AR73" s="28">
        <f t="shared" si="153"/>
        <v>15.34</v>
      </c>
      <c r="AS73" s="28">
        <f t="shared" si="153"/>
        <v>0</v>
      </c>
      <c r="AT73" s="28">
        <f t="shared" si="153"/>
        <v>32.950000000000003</v>
      </c>
      <c r="AU73" s="28">
        <f t="shared" si="153"/>
        <v>0</v>
      </c>
      <c r="AV73" s="28">
        <f t="shared" si="153"/>
        <v>28.41</v>
      </c>
      <c r="AW73" s="28">
        <f t="shared" si="153"/>
        <v>0</v>
      </c>
      <c r="AX73" s="28">
        <f t="shared" si="153"/>
        <v>185.25</v>
      </c>
      <c r="AY73" s="28">
        <f t="shared" si="153"/>
        <v>225</v>
      </c>
      <c r="AZ73" s="28">
        <f t="shared" si="153"/>
        <v>5.4700000000000006</v>
      </c>
      <c r="BA73" s="28">
        <f t="shared" si="153"/>
        <v>0</v>
      </c>
      <c r="BB73" s="28">
        <f t="shared" si="153"/>
        <v>14.5</v>
      </c>
      <c r="BC73" s="28">
        <f t="shared" si="153"/>
        <v>0</v>
      </c>
      <c r="BD73" s="28">
        <f t="shared" si="153"/>
        <v>11.59</v>
      </c>
      <c r="BE73" s="28">
        <f t="shared" si="153"/>
        <v>0</v>
      </c>
      <c r="BF73" s="28">
        <f t="shared" si="153"/>
        <v>606.29</v>
      </c>
      <c r="BG73" s="28">
        <f t="shared" si="153"/>
        <v>585</v>
      </c>
      <c r="BH73" s="28">
        <f t="shared" si="153"/>
        <v>20.81</v>
      </c>
      <c r="BI73" s="28">
        <f t="shared" si="153"/>
        <v>0</v>
      </c>
      <c r="BJ73" s="28">
        <f t="shared" si="153"/>
        <v>47.45</v>
      </c>
      <c r="BK73" s="28">
        <f t="shared" si="153"/>
        <v>0</v>
      </c>
      <c r="BL73" s="28">
        <f t="shared" si="153"/>
        <v>40</v>
      </c>
      <c r="BM73" s="28">
        <f t="shared" si="153"/>
        <v>0</v>
      </c>
      <c r="BN73" s="28">
        <f t="shared" si="153"/>
        <v>741</v>
      </c>
      <c r="BO73" s="28">
        <f t="shared" ref="BO73:CT73" si="154">+BO71+BO72</f>
        <v>900</v>
      </c>
      <c r="BP73" s="28">
        <f t="shared" si="154"/>
        <v>27</v>
      </c>
      <c r="BQ73" s="28">
        <f t="shared" si="154"/>
        <v>0</v>
      </c>
      <c r="BR73" s="28">
        <f t="shared" si="154"/>
        <v>58</v>
      </c>
      <c r="BS73" s="28">
        <f t="shared" si="154"/>
        <v>0</v>
      </c>
      <c r="BT73" s="28">
        <f t="shared" si="154"/>
        <v>40</v>
      </c>
      <c r="BU73" s="28">
        <f t="shared" si="154"/>
        <v>0</v>
      </c>
      <c r="BV73" s="28">
        <f t="shared" si="154"/>
        <v>134.70999999999998</v>
      </c>
      <c r="BW73" s="28">
        <f t="shared" si="154"/>
        <v>315</v>
      </c>
      <c r="BX73" s="28">
        <f t="shared" si="154"/>
        <v>6.1899999999999995</v>
      </c>
      <c r="BY73" s="28">
        <f t="shared" si="154"/>
        <v>0</v>
      </c>
      <c r="BZ73" s="28">
        <f t="shared" si="154"/>
        <v>10.55</v>
      </c>
      <c r="CA73" s="28">
        <f t="shared" si="154"/>
        <v>0</v>
      </c>
      <c r="CB73" s="28">
        <f t="shared" si="154"/>
        <v>0</v>
      </c>
      <c r="CC73" s="75">
        <f t="shared" si="154"/>
        <v>0</v>
      </c>
      <c r="CD73" s="28">
        <f t="shared" si="154"/>
        <v>134.70999999999998</v>
      </c>
      <c r="CE73" s="28">
        <f t="shared" si="154"/>
        <v>236.25</v>
      </c>
      <c r="CF73" s="28">
        <f t="shared" si="154"/>
        <v>6.1899999999999995</v>
      </c>
      <c r="CG73" s="28">
        <f t="shared" si="154"/>
        <v>0</v>
      </c>
      <c r="CH73" s="28">
        <f t="shared" si="154"/>
        <v>10.55</v>
      </c>
      <c r="CI73" s="28">
        <f t="shared" si="154"/>
        <v>0</v>
      </c>
      <c r="CJ73" s="28">
        <f t="shared" si="154"/>
        <v>0</v>
      </c>
      <c r="CK73" s="28">
        <f t="shared" si="154"/>
        <v>0</v>
      </c>
      <c r="CL73" s="28">
        <f t="shared" si="154"/>
        <v>0</v>
      </c>
      <c r="CM73" s="28">
        <f t="shared" si="154"/>
        <v>741</v>
      </c>
      <c r="CN73" s="28">
        <f t="shared" si="154"/>
        <v>821.25</v>
      </c>
      <c r="CO73" s="28">
        <f t="shared" si="154"/>
        <v>27</v>
      </c>
      <c r="CP73" s="28">
        <f t="shared" si="154"/>
        <v>0</v>
      </c>
      <c r="CQ73" s="28">
        <f t="shared" si="154"/>
        <v>58</v>
      </c>
      <c r="CR73" s="28">
        <f t="shared" si="154"/>
        <v>0</v>
      </c>
      <c r="CS73" s="28">
        <f t="shared" si="154"/>
        <v>40</v>
      </c>
      <c r="CT73" s="28">
        <f t="shared" si="154"/>
        <v>0</v>
      </c>
    </row>
    <row r="74" spans="1:98" ht="20.100000000000001" customHeight="1">
      <c r="A74" s="19">
        <v>52</v>
      </c>
      <c r="B74" s="20" t="s">
        <v>60</v>
      </c>
      <c r="C74" s="21">
        <v>600</v>
      </c>
      <c r="D74" s="21">
        <v>100</v>
      </c>
      <c r="E74" s="10">
        <f t="shared" si="136"/>
        <v>700</v>
      </c>
      <c r="F74" s="22">
        <v>25</v>
      </c>
      <c r="G74" s="22">
        <v>0</v>
      </c>
      <c r="H74" s="10">
        <f t="shared" ref="H74:H90" si="155">F74+G74</f>
        <v>25</v>
      </c>
      <c r="I74" s="22">
        <v>40</v>
      </c>
      <c r="J74" s="22">
        <v>0</v>
      </c>
      <c r="K74" s="10">
        <f t="shared" ref="K74:K90" si="156">I74+J74</f>
        <v>40</v>
      </c>
      <c r="L74" s="22">
        <v>60</v>
      </c>
      <c r="M74" s="22">
        <v>50</v>
      </c>
      <c r="N74" s="10">
        <f t="shared" si="14"/>
        <v>110</v>
      </c>
      <c r="O74" s="10">
        <f t="shared" ref="O74:P76" si="157">C74+F74+I74+L74</f>
        <v>725</v>
      </c>
      <c r="P74" s="23">
        <f t="shared" si="157"/>
        <v>150</v>
      </c>
      <c r="Q74" s="10">
        <f t="shared" si="1"/>
        <v>875</v>
      </c>
      <c r="R74" s="65">
        <f t="shared" ref="R74:R135" si="158">ROUND(C74*31.82%,2)</f>
        <v>190.92</v>
      </c>
      <c r="S74" s="65">
        <f t="shared" ref="S74:S135" si="159">ROUND(D74*15%,2)</f>
        <v>15</v>
      </c>
      <c r="T74" s="65">
        <f t="shared" ref="T74:T135" si="160">ROUND(F74*31.82%,2)</f>
        <v>7.96</v>
      </c>
      <c r="U74" s="65">
        <f t="shared" ref="U74:U135" si="161">ROUND(G74*15%,2)</f>
        <v>0</v>
      </c>
      <c r="V74" s="65">
        <f t="shared" ref="V74:V135" si="162">ROUND(I74*31.82%,2)</f>
        <v>12.73</v>
      </c>
      <c r="W74" s="65">
        <f t="shared" ref="W74:W135" si="163">ROUND(J74*15%,2)</f>
        <v>0</v>
      </c>
      <c r="X74" s="70">
        <f t="shared" ref="X74:X135" si="164">ROUND(L74*31.82%,2)</f>
        <v>19.09</v>
      </c>
      <c r="Y74" s="70">
        <f t="shared" ref="Y74:Y135" si="165">ROUND(M74*15%,2)</f>
        <v>7.5</v>
      </c>
      <c r="Z74" s="83">
        <v>600</v>
      </c>
      <c r="AA74" s="83">
        <v>100</v>
      </c>
      <c r="AB74" s="83">
        <v>25</v>
      </c>
      <c r="AC74" s="83">
        <v>0</v>
      </c>
      <c r="AD74" s="83">
        <v>40</v>
      </c>
      <c r="AE74" s="83">
        <v>0</v>
      </c>
      <c r="AF74" s="83">
        <v>60</v>
      </c>
      <c r="AG74" s="83">
        <v>50</v>
      </c>
      <c r="AH74" s="70">
        <f t="shared" ref="AH74:AH75" si="166">ROUND(Z74*25%,2)</f>
        <v>150</v>
      </c>
      <c r="AI74" s="70">
        <f t="shared" ref="AI74:AI90" si="167">ROUND(AA74*40%-S74,2)</f>
        <v>25</v>
      </c>
      <c r="AJ74" s="70">
        <f t="shared" si="94"/>
        <v>6.25</v>
      </c>
      <c r="AK74" s="70">
        <f t="shared" ref="AK74:AK90" si="168">ROUND(AC74*40%-U74,2)</f>
        <v>0</v>
      </c>
      <c r="AL74" s="70">
        <f t="shared" si="152"/>
        <v>10</v>
      </c>
      <c r="AM74" s="70">
        <f t="shared" ref="AM74:AM90" si="169">ROUND(AE74*40%-W74,2)</f>
        <v>0</v>
      </c>
      <c r="AN74" s="70">
        <f t="shared" si="137"/>
        <v>15</v>
      </c>
      <c r="AO74" s="70">
        <f t="shared" si="138"/>
        <v>12.5</v>
      </c>
      <c r="AP74" s="70">
        <f t="shared" ref="AP74:AP135" si="170">+AH74+R74</f>
        <v>340.91999999999996</v>
      </c>
      <c r="AQ74" s="70">
        <f t="shared" ref="AQ74:AQ135" si="171">+AI74+S74</f>
        <v>40</v>
      </c>
      <c r="AR74" s="70">
        <f t="shared" ref="AR74:AR135" si="172">+AJ74+T74</f>
        <v>14.21</v>
      </c>
      <c r="AS74" s="70">
        <f t="shared" ref="AS74:AS135" si="173">+AK74+U74</f>
        <v>0</v>
      </c>
      <c r="AT74" s="70">
        <f t="shared" ref="AT74:AT135" si="174">+AL74+V74</f>
        <v>22.73</v>
      </c>
      <c r="AU74" s="70">
        <f t="shared" ref="AU74:AU135" si="175">+AM74+W74</f>
        <v>0</v>
      </c>
      <c r="AV74" s="70">
        <f t="shared" ref="AV74:AV135" si="176">+AN74+X74</f>
        <v>34.090000000000003</v>
      </c>
      <c r="AW74" s="70">
        <f t="shared" ref="AW74:AW135" si="177">+AO74+Y74</f>
        <v>20</v>
      </c>
      <c r="AX74" s="93">
        <f>ROUND(Z74*16.66%,2)</f>
        <v>99.96</v>
      </c>
      <c r="AY74" s="70">
        <f t="shared" ref="AY74:AY90" si="178">ROUND(AA74*25%,2)</f>
        <v>25</v>
      </c>
      <c r="AZ74" s="70">
        <f t="shared" si="144"/>
        <v>5.07</v>
      </c>
      <c r="BA74" s="70">
        <f t="shared" ref="BA74:BA90" si="179">ROUND(AC74*16.06%,2)</f>
        <v>0</v>
      </c>
      <c r="BB74" s="70">
        <f t="shared" ref="BB74:BB90" si="180">ROUND(AD74*25%,2)</f>
        <v>10</v>
      </c>
      <c r="BC74" s="70">
        <f t="shared" ref="BC74:BC90" si="181">ROUND(AE74*25%,2)</f>
        <v>0</v>
      </c>
      <c r="BD74" s="70">
        <f t="shared" ref="BD74:BD90" si="182">ROUND(AF74*25%,2)</f>
        <v>15</v>
      </c>
      <c r="BE74" s="70">
        <f t="shared" si="100"/>
        <v>12.02</v>
      </c>
      <c r="BF74" s="70">
        <f t="shared" ref="BF74:BF135" si="183">+AP74+AX74</f>
        <v>440.87999999999994</v>
      </c>
      <c r="BG74" s="70">
        <f t="shared" ref="BG74:BG135" si="184">+AQ74+AY74</f>
        <v>65</v>
      </c>
      <c r="BH74" s="70">
        <f t="shared" ref="BH74:BH135" si="185">+AR74+AZ74</f>
        <v>19.28</v>
      </c>
      <c r="BI74" s="70">
        <f t="shared" ref="BI74:BI135" si="186">+AS74+BA74</f>
        <v>0</v>
      </c>
      <c r="BJ74" s="70">
        <f t="shared" ref="BJ74:BJ135" si="187">+AT74+BB74</f>
        <v>32.730000000000004</v>
      </c>
      <c r="BK74" s="70">
        <f t="shared" ref="BK74:BK135" si="188">+AU74+BC74</f>
        <v>0</v>
      </c>
      <c r="BL74" s="70">
        <f t="shared" ref="BL74:BL135" si="189">+AV74+BD74</f>
        <v>49.09</v>
      </c>
      <c r="BM74" s="70">
        <f t="shared" ref="BM74:BM135" si="190">+AW74+BE74</f>
        <v>32.019999999999996</v>
      </c>
      <c r="BN74" s="70">
        <v>600</v>
      </c>
      <c r="BO74" s="70">
        <v>100</v>
      </c>
      <c r="BP74" s="70">
        <v>25</v>
      </c>
      <c r="BQ74" s="70">
        <v>0</v>
      </c>
      <c r="BR74" s="70">
        <v>40</v>
      </c>
      <c r="BS74" s="70">
        <v>0</v>
      </c>
      <c r="BT74" s="70">
        <v>60</v>
      </c>
      <c r="BU74" s="70">
        <v>50</v>
      </c>
      <c r="BV74" s="70">
        <f t="shared" ref="BV74:BV135" si="191">ROUND(+BN74-BF74,2)</f>
        <v>159.12</v>
      </c>
      <c r="BW74" s="70">
        <f t="shared" ref="BW74:BW135" si="192">ROUND(+BO74-BG74,2)</f>
        <v>35</v>
      </c>
      <c r="BX74" s="70">
        <f t="shared" ref="BX74:BX135" si="193">ROUND(+BP74-BH74,2)</f>
        <v>5.72</v>
      </c>
      <c r="BY74" s="70">
        <f t="shared" ref="BY74:BY135" si="194">ROUND(+BQ74-BI74,2)</f>
        <v>0</v>
      </c>
      <c r="BZ74" s="70">
        <f t="shared" ref="BZ74:BZ135" si="195">ROUND(+BR74-BJ74,2)</f>
        <v>7.27</v>
      </c>
      <c r="CA74" s="70">
        <f t="shared" ref="CA74:CA135" si="196">ROUND(+BS74-BK74,2)</f>
        <v>0</v>
      </c>
      <c r="CB74" s="70">
        <f t="shared" ref="CB74:CB135" si="197">ROUND(+BT74-BL74,2)</f>
        <v>10.91</v>
      </c>
      <c r="CC74" s="156">
        <f t="shared" ref="CC74:CC135" si="198">ROUND(+BU74-BM74,2)</f>
        <v>17.98</v>
      </c>
      <c r="CD74" s="121">
        <f>BV74</f>
        <v>159.12</v>
      </c>
      <c r="CE74" s="70">
        <f t="shared" si="126"/>
        <v>26.25</v>
      </c>
      <c r="CF74" s="70">
        <f t="shared" ref="CF74:CF135" si="199">BX74</f>
        <v>5.72</v>
      </c>
      <c r="CG74" s="70">
        <f t="shared" ref="CG74:CG135" si="200">BY74</f>
        <v>0</v>
      </c>
      <c r="CH74" s="70">
        <f t="shared" ref="CH74:CH135" si="201">BZ74</f>
        <v>7.27</v>
      </c>
      <c r="CI74" s="70">
        <f t="shared" ref="CI74:CI135" si="202">CA74</f>
        <v>0</v>
      </c>
      <c r="CJ74" s="70">
        <f t="shared" ref="CJ74:CJ135" si="203">CB74</f>
        <v>10.91</v>
      </c>
      <c r="CK74" s="70">
        <f t="shared" ref="CK74:CK135" si="204">CC74</f>
        <v>17.98</v>
      </c>
      <c r="CL74" s="70">
        <v>0</v>
      </c>
      <c r="CM74" s="70">
        <f t="shared" ref="CM74:CM135" si="205">+CL74+CD74+BF74</f>
        <v>600</v>
      </c>
      <c r="CN74" s="70">
        <f t="shared" ref="CN74:CN135" si="206">+CE74+BG74</f>
        <v>91.25</v>
      </c>
      <c r="CO74" s="70">
        <f t="shared" ref="CO74:CO135" si="207">+CF74+BH74</f>
        <v>25</v>
      </c>
      <c r="CP74" s="70">
        <f t="shared" ref="CP74:CP135" si="208">+CG74+BI74</f>
        <v>0</v>
      </c>
      <c r="CQ74" s="70">
        <f t="shared" ref="CQ74:CQ135" si="209">+CH74+BJ74</f>
        <v>40</v>
      </c>
      <c r="CR74" s="70">
        <f t="shared" ref="CR74:CR135" si="210">+CI74+BK74</f>
        <v>0</v>
      </c>
      <c r="CS74" s="70">
        <f t="shared" ref="CS74:CS135" si="211">+CJ74+BL74</f>
        <v>60</v>
      </c>
      <c r="CT74" s="70">
        <f t="shared" ref="CT74:CT135" si="212">+CK74+BM74</f>
        <v>50</v>
      </c>
    </row>
    <row r="75" spans="1:98" ht="20.100000000000001" customHeight="1">
      <c r="A75" s="19">
        <v>53</v>
      </c>
      <c r="B75" s="35" t="s">
        <v>61</v>
      </c>
      <c r="C75" s="21">
        <v>197</v>
      </c>
      <c r="D75" s="21">
        <v>0</v>
      </c>
      <c r="E75" s="10">
        <f t="shared" si="136"/>
        <v>197</v>
      </c>
      <c r="F75" s="22">
        <v>30</v>
      </c>
      <c r="G75" s="22">
        <v>0</v>
      </c>
      <c r="H75" s="10">
        <f t="shared" si="155"/>
        <v>30</v>
      </c>
      <c r="I75" s="22">
        <v>18.399999999999999</v>
      </c>
      <c r="J75" s="22">
        <v>4</v>
      </c>
      <c r="K75" s="10">
        <f t="shared" si="156"/>
        <v>22.4</v>
      </c>
      <c r="L75" s="22">
        <v>0</v>
      </c>
      <c r="M75" s="22">
        <v>0</v>
      </c>
      <c r="N75" s="10">
        <f t="shared" si="14"/>
        <v>0</v>
      </c>
      <c r="O75" s="10">
        <f t="shared" si="157"/>
        <v>245.4</v>
      </c>
      <c r="P75" s="23">
        <f t="shared" si="157"/>
        <v>4</v>
      </c>
      <c r="Q75" s="10">
        <f t="shared" si="1"/>
        <v>249.4</v>
      </c>
      <c r="R75" s="65">
        <f t="shared" si="158"/>
        <v>62.69</v>
      </c>
      <c r="S75" s="65">
        <f t="shared" si="159"/>
        <v>0</v>
      </c>
      <c r="T75" s="65">
        <f t="shared" si="160"/>
        <v>9.5500000000000007</v>
      </c>
      <c r="U75" s="65">
        <f t="shared" si="161"/>
        <v>0</v>
      </c>
      <c r="V75" s="65">
        <f t="shared" si="162"/>
        <v>5.85</v>
      </c>
      <c r="W75" s="65">
        <f t="shared" si="163"/>
        <v>0.6</v>
      </c>
      <c r="X75" s="70">
        <f t="shared" si="164"/>
        <v>0</v>
      </c>
      <c r="Y75" s="70">
        <f t="shared" si="165"/>
        <v>0</v>
      </c>
      <c r="Z75" s="83">
        <v>197</v>
      </c>
      <c r="AA75" s="83">
        <v>0</v>
      </c>
      <c r="AB75" s="83">
        <v>30</v>
      </c>
      <c r="AC75" s="83">
        <v>0</v>
      </c>
      <c r="AD75" s="83">
        <v>18.399999999999999</v>
      </c>
      <c r="AE75" s="83">
        <v>4</v>
      </c>
      <c r="AF75" s="83">
        <v>0</v>
      </c>
      <c r="AG75" s="83">
        <v>0</v>
      </c>
      <c r="AH75" s="70">
        <f t="shared" si="166"/>
        <v>49.25</v>
      </c>
      <c r="AI75" s="70">
        <f t="shared" si="167"/>
        <v>0</v>
      </c>
      <c r="AJ75" s="70">
        <f t="shared" si="94"/>
        <v>7.5</v>
      </c>
      <c r="AK75" s="70">
        <f t="shared" si="168"/>
        <v>0</v>
      </c>
      <c r="AL75" s="70">
        <f t="shared" si="152"/>
        <v>4.5999999999999996</v>
      </c>
      <c r="AM75" s="70">
        <f t="shared" si="169"/>
        <v>1</v>
      </c>
      <c r="AN75" s="70">
        <f t="shared" si="137"/>
        <v>0</v>
      </c>
      <c r="AO75" s="70">
        <f t="shared" si="138"/>
        <v>0</v>
      </c>
      <c r="AP75" s="70">
        <f t="shared" si="170"/>
        <v>111.94</v>
      </c>
      <c r="AQ75" s="70">
        <f t="shared" si="171"/>
        <v>0</v>
      </c>
      <c r="AR75" s="70">
        <f t="shared" si="172"/>
        <v>17.05</v>
      </c>
      <c r="AS75" s="70">
        <f t="shared" si="173"/>
        <v>0</v>
      </c>
      <c r="AT75" s="70">
        <f t="shared" si="174"/>
        <v>10.45</v>
      </c>
      <c r="AU75" s="70">
        <f t="shared" si="175"/>
        <v>1.6</v>
      </c>
      <c r="AV75" s="70">
        <f t="shared" si="176"/>
        <v>0</v>
      </c>
      <c r="AW75" s="70">
        <f t="shared" si="177"/>
        <v>0</v>
      </c>
      <c r="AX75" s="70">
        <f t="shared" ref="AX75:AX89" si="213">ROUND(Z75*25%,2)</f>
        <v>49.25</v>
      </c>
      <c r="AY75" s="70">
        <f t="shared" si="178"/>
        <v>0</v>
      </c>
      <c r="AZ75" s="70">
        <f t="shared" si="144"/>
        <v>6.08</v>
      </c>
      <c r="BA75" s="70">
        <f t="shared" si="179"/>
        <v>0</v>
      </c>
      <c r="BB75" s="70">
        <f t="shared" si="180"/>
        <v>4.5999999999999996</v>
      </c>
      <c r="BC75" s="70">
        <f t="shared" si="181"/>
        <v>1</v>
      </c>
      <c r="BD75" s="70">
        <f t="shared" si="182"/>
        <v>0</v>
      </c>
      <c r="BE75" s="70">
        <f t="shared" si="100"/>
        <v>0</v>
      </c>
      <c r="BF75" s="70">
        <f t="shared" si="183"/>
        <v>161.19</v>
      </c>
      <c r="BG75" s="70">
        <f t="shared" si="184"/>
        <v>0</v>
      </c>
      <c r="BH75" s="70">
        <f t="shared" si="185"/>
        <v>23.130000000000003</v>
      </c>
      <c r="BI75" s="70">
        <f t="shared" si="186"/>
        <v>0</v>
      </c>
      <c r="BJ75" s="70">
        <f t="shared" si="187"/>
        <v>15.049999999999999</v>
      </c>
      <c r="BK75" s="70">
        <f t="shared" si="188"/>
        <v>2.6</v>
      </c>
      <c r="BL75" s="70">
        <f t="shared" si="189"/>
        <v>0</v>
      </c>
      <c r="BM75" s="70">
        <f t="shared" si="190"/>
        <v>0</v>
      </c>
      <c r="BN75" s="70">
        <v>197</v>
      </c>
      <c r="BO75" s="70">
        <v>0</v>
      </c>
      <c r="BP75" s="70">
        <v>30</v>
      </c>
      <c r="BQ75" s="70">
        <v>0</v>
      </c>
      <c r="BR75" s="70">
        <v>18.399999999999999</v>
      </c>
      <c r="BS75" s="70">
        <v>4</v>
      </c>
      <c r="BT75" s="70">
        <v>0</v>
      </c>
      <c r="BU75" s="70">
        <v>0</v>
      </c>
      <c r="BV75" s="70">
        <f t="shared" si="191"/>
        <v>35.81</v>
      </c>
      <c r="BW75" s="70">
        <f t="shared" si="192"/>
        <v>0</v>
      </c>
      <c r="BX75" s="70">
        <f t="shared" si="193"/>
        <v>6.87</v>
      </c>
      <c r="BY75" s="70">
        <f t="shared" si="194"/>
        <v>0</v>
      </c>
      <c r="BZ75" s="70">
        <f t="shared" si="195"/>
        <v>3.35</v>
      </c>
      <c r="CA75" s="70">
        <f t="shared" si="196"/>
        <v>1.4</v>
      </c>
      <c r="CB75" s="70">
        <f t="shared" si="197"/>
        <v>0</v>
      </c>
      <c r="CC75" s="156">
        <f t="shared" si="198"/>
        <v>0</v>
      </c>
      <c r="CD75" s="70">
        <f>ROUND(BV75*75%,2)</f>
        <v>26.86</v>
      </c>
      <c r="CE75" s="70">
        <f t="shared" si="126"/>
        <v>0</v>
      </c>
      <c r="CF75" s="70">
        <f t="shared" si="199"/>
        <v>6.87</v>
      </c>
      <c r="CG75" s="70">
        <f t="shared" si="200"/>
        <v>0</v>
      </c>
      <c r="CH75" s="70">
        <f t="shared" si="201"/>
        <v>3.35</v>
      </c>
      <c r="CI75" s="70">
        <f t="shared" si="202"/>
        <v>1.4</v>
      </c>
      <c r="CJ75" s="70">
        <f t="shared" si="203"/>
        <v>0</v>
      </c>
      <c r="CK75" s="70">
        <f t="shared" si="204"/>
        <v>0</v>
      </c>
      <c r="CL75" s="70">
        <v>8.9499999999999993</v>
      </c>
      <c r="CM75" s="70">
        <f t="shared" si="205"/>
        <v>197</v>
      </c>
      <c r="CN75" s="70">
        <f t="shared" si="206"/>
        <v>0</v>
      </c>
      <c r="CO75" s="70">
        <f t="shared" si="207"/>
        <v>30.000000000000004</v>
      </c>
      <c r="CP75" s="70">
        <f t="shared" si="208"/>
        <v>0</v>
      </c>
      <c r="CQ75" s="70">
        <f t="shared" si="209"/>
        <v>18.399999999999999</v>
      </c>
      <c r="CR75" s="70">
        <f t="shared" si="210"/>
        <v>4</v>
      </c>
      <c r="CS75" s="70">
        <f t="shared" si="211"/>
        <v>0</v>
      </c>
      <c r="CT75" s="70">
        <f t="shared" si="212"/>
        <v>0</v>
      </c>
    </row>
    <row r="76" spans="1:98" ht="20.100000000000001" customHeight="1">
      <c r="A76" s="19">
        <v>55</v>
      </c>
      <c r="B76" s="20" t="s">
        <v>62</v>
      </c>
      <c r="C76" s="21">
        <v>58</v>
      </c>
      <c r="D76" s="21">
        <v>0</v>
      </c>
      <c r="E76" s="10">
        <f t="shared" si="136"/>
        <v>58</v>
      </c>
      <c r="F76" s="22">
        <v>5</v>
      </c>
      <c r="G76" s="22">
        <v>0</v>
      </c>
      <c r="H76" s="10">
        <f t="shared" si="155"/>
        <v>5</v>
      </c>
      <c r="I76" s="22">
        <v>5.75</v>
      </c>
      <c r="J76" s="22">
        <v>0</v>
      </c>
      <c r="K76" s="10">
        <f t="shared" si="156"/>
        <v>5.75</v>
      </c>
      <c r="L76" s="22">
        <v>0</v>
      </c>
      <c r="M76" s="22">
        <v>0</v>
      </c>
      <c r="N76" s="10">
        <f t="shared" si="14"/>
        <v>0</v>
      </c>
      <c r="O76" s="10">
        <f t="shared" si="157"/>
        <v>68.75</v>
      </c>
      <c r="P76" s="23">
        <f t="shared" si="157"/>
        <v>0</v>
      </c>
      <c r="Q76" s="10">
        <f t="shared" si="1"/>
        <v>68.75</v>
      </c>
      <c r="R76" s="65">
        <f t="shared" si="158"/>
        <v>18.46</v>
      </c>
      <c r="S76" s="65">
        <f t="shared" si="159"/>
        <v>0</v>
      </c>
      <c r="T76" s="65">
        <f t="shared" si="160"/>
        <v>1.59</v>
      </c>
      <c r="U76" s="65">
        <f t="shared" si="161"/>
        <v>0</v>
      </c>
      <c r="V76" s="65">
        <f t="shared" si="162"/>
        <v>1.83</v>
      </c>
      <c r="W76" s="65">
        <f t="shared" si="163"/>
        <v>0</v>
      </c>
      <c r="X76" s="70">
        <f t="shared" si="164"/>
        <v>0</v>
      </c>
      <c r="Y76" s="70">
        <f t="shared" si="165"/>
        <v>0</v>
      </c>
      <c r="Z76" s="83">
        <v>58</v>
      </c>
      <c r="AA76" s="83">
        <v>0</v>
      </c>
      <c r="AB76" s="83">
        <v>5</v>
      </c>
      <c r="AC76" s="83">
        <v>0</v>
      </c>
      <c r="AD76" s="83">
        <v>5.75</v>
      </c>
      <c r="AE76" s="83">
        <v>0</v>
      </c>
      <c r="AF76" s="83">
        <v>0</v>
      </c>
      <c r="AG76" s="83">
        <v>0</v>
      </c>
      <c r="AH76" s="70">
        <f>ROUND(Z76*25%,2)</f>
        <v>14.5</v>
      </c>
      <c r="AI76" s="70">
        <f t="shared" si="167"/>
        <v>0</v>
      </c>
      <c r="AJ76" s="70">
        <f t="shared" si="94"/>
        <v>1.25</v>
      </c>
      <c r="AK76" s="70">
        <f t="shared" si="168"/>
        <v>0</v>
      </c>
      <c r="AL76" s="70">
        <f t="shared" si="152"/>
        <v>1.44</v>
      </c>
      <c r="AM76" s="70">
        <f t="shared" si="169"/>
        <v>0</v>
      </c>
      <c r="AN76" s="70">
        <f t="shared" si="137"/>
        <v>0</v>
      </c>
      <c r="AO76" s="70">
        <f t="shared" si="138"/>
        <v>0</v>
      </c>
      <c r="AP76" s="70">
        <f t="shared" si="170"/>
        <v>32.96</v>
      </c>
      <c r="AQ76" s="70">
        <f t="shared" si="171"/>
        <v>0</v>
      </c>
      <c r="AR76" s="70">
        <f t="shared" si="172"/>
        <v>2.84</v>
      </c>
      <c r="AS76" s="70">
        <f t="shared" si="173"/>
        <v>0</v>
      </c>
      <c r="AT76" s="70">
        <f t="shared" si="174"/>
        <v>3.27</v>
      </c>
      <c r="AU76" s="70">
        <f t="shared" si="175"/>
        <v>0</v>
      </c>
      <c r="AV76" s="70">
        <f t="shared" si="176"/>
        <v>0</v>
      </c>
      <c r="AW76" s="70">
        <f t="shared" si="177"/>
        <v>0</v>
      </c>
      <c r="AX76" s="93">
        <f>ROUND(Z76*16.66%,2)</f>
        <v>9.66</v>
      </c>
      <c r="AY76" s="70">
        <f t="shared" si="178"/>
        <v>0</v>
      </c>
      <c r="AZ76" s="70">
        <f t="shared" si="144"/>
        <v>1.01</v>
      </c>
      <c r="BA76" s="70">
        <f t="shared" si="179"/>
        <v>0</v>
      </c>
      <c r="BB76" s="70">
        <f t="shared" si="180"/>
        <v>1.44</v>
      </c>
      <c r="BC76" s="70">
        <f t="shared" si="181"/>
        <v>0</v>
      </c>
      <c r="BD76" s="70">
        <f t="shared" si="182"/>
        <v>0</v>
      </c>
      <c r="BE76" s="70">
        <f t="shared" si="100"/>
        <v>0</v>
      </c>
      <c r="BF76" s="70">
        <f t="shared" si="183"/>
        <v>42.620000000000005</v>
      </c>
      <c r="BG76" s="70">
        <f t="shared" si="184"/>
        <v>0</v>
      </c>
      <c r="BH76" s="70">
        <f t="shared" si="185"/>
        <v>3.8499999999999996</v>
      </c>
      <c r="BI76" s="70">
        <f t="shared" si="186"/>
        <v>0</v>
      </c>
      <c r="BJ76" s="70">
        <f t="shared" si="187"/>
        <v>4.71</v>
      </c>
      <c r="BK76" s="70">
        <f t="shared" si="188"/>
        <v>0</v>
      </c>
      <c r="BL76" s="70">
        <f t="shared" si="189"/>
        <v>0</v>
      </c>
      <c r="BM76" s="70">
        <f t="shared" si="190"/>
        <v>0</v>
      </c>
      <c r="BN76" s="70">
        <v>58</v>
      </c>
      <c r="BO76" s="70">
        <v>0</v>
      </c>
      <c r="BP76" s="70">
        <v>5</v>
      </c>
      <c r="BQ76" s="70">
        <v>0</v>
      </c>
      <c r="BR76" s="70">
        <v>5.75</v>
      </c>
      <c r="BS76" s="70">
        <v>0</v>
      </c>
      <c r="BT76" s="70">
        <v>0</v>
      </c>
      <c r="BU76" s="70">
        <v>0</v>
      </c>
      <c r="BV76" s="70">
        <f t="shared" si="191"/>
        <v>15.38</v>
      </c>
      <c r="BW76" s="70">
        <f t="shared" si="192"/>
        <v>0</v>
      </c>
      <c r="BX76" s="70">
        <f t="shared" si="193"/>
        <v>1.1499999999999999</v>
      </c>
      <c r="BY76" s="70">
        <f t="shared" si="194"/>
        <v>0</v>
      </c>
      <c r="BZ76" s="70">
        <f t="shared" si="195"/>
        <v>1.04</v>
      </c>
      <c r="CA76" s="70">
        <f t="shared" si="196"/>
        <v>0</v>
      </c>
      <c r="CB76" s="70">
        <f t="shared" si="197"/>
        <v>0</v>
      </c>
      <c r="CC76" s="156">
        <f t="shared" si="198"/>
        <v>0</v>
      </c>
      <c r="CD76" s="121">
        <f>BV76</f>
        <v>15.38</v>
      </c>
      <c r="CE76" s="70">
        <f t="shared" si="126"/>
        <v>0</v>
      </c>
      <c r="CF76" s="70">
        <f t="shared" si="199"/>
        <v>1.1499999999999999</v>
      </c>
      <c r="CG76" s="70">
        <f t="shared" si="200"/>
        <v>0</v>
      </c>
      <c r="CH76" s="70">
        <f t="shared" si="201"/>
        <v>1.04</v>
      </c>
      <c r="CI76" s="70">
        <f t="shared" si="202"/>
        <v>0</v>
      </c>
      <c r="CJ76" s="70">
        <f t="shared" si="203"/>
        <v>0</v>
      </c>
      <c r="CK76" s="70">
        <f t="shared" si="204"/>
        <v>0</v>
      </c>
      <c r="CL76" s="70">
        <v>0</v>
      </c>
      <c r="CM76" s="70">
        <f t="shared" si="205"/>
        <v>58.000000000000007</v>
      </c>
      <c r="CN76" s="70">
        <f t="shared" si="206"/>
        <v>0</v>
      </c>
      <c r="CO76" s="70">
        <f t="shared" si="207"/>
        <v>5</v>
      </c>
      <c r="CP76" s="70">
        <f t="shared" si="208"/>
        <v>0</v>
      </c>
      <c r="CQ76" s="70">
        <f t="shared" si="209"/>
        <v>5.75</v>
      </c>
      <c r="CR76" s="70">
        <f t="shared" si="210"/>
        <v>0</v>
      </c>
      <c r="CS76" s="70">
        <f t="shared" si="211"/>
        <v>0</v>
      </c>
      <c r="CT76" s="70">
        <f t="shared" si="212"/>
        <v>0</v>
      </c>
    </row>
    <row r="77" spans="1:98" s="29" customFormat="1" ht="20.100000000000001" customHeight="1">
      <c r="A77" s="26"/>
      <c r="B77" s="27" t="s">
        <v>60</v>
      </c>
      <c r="C77" s="31">
        <f t="shared" ref="C77:BN77" si="214">+C74+C75+C76</f>
        <v>855</v>
      </c>
      <c r="D77" s="31">
        <f t="shared" si="214"/>
        <v>100</v>
      </c>
      <c r="E77" s="31">
        <f t="shared" si="214"/>
        <v>955</v>
      </c>
      <c r="F77" s="31">
        <f t="shared" si="214"/>
        <v>60</v>
      </c>
      <c r="G77" s="31">
        <f t="shared" si="214"/>
        <v>0</v>
      </c>
      <c r="H77" s="31">
        <f t="shared" si="214"/>
        <v>60</v>
      </c>
      <c r="I77" s="31">
        <f t="shared" si="214"/>
        <v>64.150000000000006</v>
      </c>
      <c r="J77" s="31">
        <f t="shared" si="214"/>
        <v>4</v>
      </c>
      <c r="K77" s="31">
        <f t="shared" si="214"/>
        <v>68.150000000000006</v>
      </c>
      <c r="L77" s="31">
        <f t="shared" si="214"/>
        <v>60</v>
      </c>
      <c r="M77" s="31">
        <f t="shared" si="214"/>
        <v>50</v>
      </c>
      <c r="N77" s="31">
        <f t="shared" si="214"/>
        <v>110</v>
      </c>
      <c r="O77" s="31">
        <f t="shared" si="214"/>
        <v>1039.1500000000001</v>
      </c>
      <c r="P77" s="31">
        <f t="shared" si="214"/>
        <v>154</v>
      </c>
      <c r="Q77" s="31">
        <f t="shared" si="214"/>
        <v>1193.1500000000001</v>
      </c>
      <c r="R77" s="31">
        <f t="shared" si="214"/>
        <v>272.07</v>
      </c>
      <c r="S77" s="31">
        <f t="shared" si="214"/>
        <v>15</v>
      </c>
      <c r="T77" s="31">
        <f t="shared" si="214"/>
        <v>19.100000000000001</v>
      </c>
      <c r="U77" s="31">
        <f t="shared" si="214"/>
        <v>0</v>
      </c>
      <c r="V77" s="31">
        <f t="shared" si="214"/>
        <v>20.409999999999997</v>
      </c>
      <c r="W77" s="76">
        <f t="shared" si="214"/>
        <v>0.6</v>
      </c>
      <c r="X77" s="31">
        <f t="shared" si="214"/>
        <v>19.09</v>
      </c>
      <c r="Y77" s="31">
        <f t="shared" si="214"/>
        <v>7.5</v>
      </c>
      <c r="Z77" s="31">
        <f t="shared" si="214"/>
        <v>855</v>
      </c>
      <c r="AA77" s="31">
        <f t="shared" si="214"/>
        <v>100</v>
      </c>
      <c r="AB77" s="31">
        <f t="shared" si="214"/>
        <v>60</v>
      </c>
      <c r="AC77" s="31">
        <f t="shared" si="214"/>
        <v>0</v>
      </c>
      <c r="AD77" s="31">
        <f t="shared" si="214"/>
        <v>64.150000000000006</v>
      </c>
      <c r="AE77" s="31">
        <f t="shared" si="214"/>
        <v>4</v>
      </c>
      <c r="AF77" s="31">
        <f t="shared" si="214"/>
        <v>60</v>
      </c>
      <c r="AG77" s="31">
        <f t="shared" si="214"/>
        <v>50</v>
      </c>
      <c r="AH77" s="31">
        <f t="shared" si="214"/>
        <v>213.75</v>
      </c>
      <c r="AI77" s="31">
        <f t="shared" si="214"/>
        <v>25</v>
      </c>
      <c r="AJ77" s="31">
        <f t="shared" si="214"/>
        <v>15</v>
      </c>
      <c r="AK77" s="31">
        <f t="shared" si="214"/>
        <v>0</v>
      </c>
      <c r="AL77" s="31">
        <f t="shared" si="214"/>
        <v>16.04</v>
      </c>
      <c r="AM77" s="31">
        <f t="shared" si="214"/>
        <v>1</v>
      </c>
      <c r="AN77" s="31">
        <f t="shared" si="214"/>
        <v>15</v>
      </c>
      <c r="AO77" s="31">
        <f t="shared" si="214"/>
        <v>12.5</v>
      </c>
      <c r="AP77" s="31">
        <f t="shared" si="214"/>
        <v>485.81999999999994</v>
      </c>
      <c r="AQ77" s="31">
        <f t="shared" si="214"/>
        <v>40</v>
      </c>
      <c r="AR77" s="31">
        <f t="shared" si="214"/>
        <v>34.1</v>
      </c>
      <c r="AS77" s="31">
        <f t="shared" si="214"/>
        <v>0</v>
      </c>
      <c r="AT77" s="31">
        <f t="shared" si="214"/>
        <v>36.450000000000003</v>
      </c>
      <c r="AU77" s="31">
        <f t="shared" si="214"/>
        <v>1.6</v>
      </c>
      <c r="AV77" s="31">
        <f t="shared" si="214"/>
        <v>34.090000000000003</v>
      </c>
      <c r="AW77" s="31">
        <f t="shared" si="214"/>
        <v>20</v>
      </c>
      <c r="AX77" s="31">
        <f t="shared" si="214"/>
        <v>158.86999999999998</v>
      </c>
      <c r="AY77" s="31">
        <f t="shared" si="214"/>
        <v>25</v>
      </c>
      <c r="AZ77" s="31">
        <f t="shared" si="214"/>
        <v>12.16</v>
      </c>
      <c r="BA77" s="31">
        <f t="shared" si="214"/>
        <v>0</v>
      </c>
      <c r="BB77" s="31">
        <f t="shared" si="214"/>
        <v>16.04</v>
      </c>
      <c r="BC77" s="31">
        <f t="shared" si="214"/>
        <v>1</v>
      </c>
      <c r="BD77" s="31">
        <f t="shared" si="214"/>
        <v>15</v>
      </c>
      <c r="BE77" s="31">
        <f t="shared" si="214"/>
        <v>12.02</v>
      </c>
      <c r="BF77" s="31">
        <f t="shared" si="214"/>
        <v>644.68999999999994</v>
      </c>
      <c r="BG77" s="31">
        <f t="shared" si="214"/>
        <v>65</v>
      </c>
      <c r="BH77" s="31">
        <f t="shared" si="214"/>
        <v>46.260000000000005</v>
      </c>
      <c r="BI77" s="31">
        <f t="shared" si="214"/>
        <v>0</v>
      </c>
      <c r="BJ77" s="31">
        <f t="shared" si="214"/>
        <v>52.49</v>
      </c>
      <c r="BK77" s="31">
        <f t="shared" si="214"/>
        <v>2.6</v>
      </c>
      <c r="BL77" s="31">
        <f t="shared" si="214"/>
        <v>49.09</v>
      </c>
      <c r="BM77" s="31">
        <f t="shared" si="214"/>
        <v>32.019999999999996</v>
      </c>
      <c r="BN77" s="31">
        <f t="shared" si="214"/>
        <v>855</v>
      </c>
      <c r="BO77" s="31">
        <f t="shared" ref="BO77:CT77" si="215">+BO74+BO75+BO76</f>
        <v>100</v>
      </c>
      <c r="BP77" s="31">
        <f t="shared" si="215"/>
        <v>60</v>
      </c>
      <c r="BQ77" s="31">
        <f t="shared" si="215"/>
        <v>0</v>
      </c>
      <c r="BR77" s="31">
        <f t="shared" si="215"/>
        <v>64.150000000000006</v>
      </c>
      <c r="BS77" s="31">
        <f t="shared" si="215"/>
        <v>4</v>
      </c>
      <c r="BT77" s="31">
        <f t="shared" si="215"/>
        <v>60</v>
      </c>
      <c r="BU77" s="31">
        <f t="shared" si="215"/>
        <v>50</v>
      </c>
      <c r="BV77" s="31">
        <f t="shared" si="215"/>
        <v>210.31</v>
      </c>
      <c r="BW77" s="31">
        <f t="shared" si="215"/>
        <v>35</v>
      </c>
      <c r="BX77" s="31">
        <f t="shared" si="215"/>
        <v>13.74</v>
      </c>
      <c r="BY77" s="31">
        <f t="shared" si="215"/>
        <v>0</v>
      </c>
      <c r="BZ77" s="31">
        <f t="shared" si="215"/>
        <v>11.66</v>
      </c>
      <c r="CA77" s="31">
        <f t="shared" si="215"/>
        <v>1.4</v>
      </c>
      <c r="CB77" s="31">
        <f t="shared" si="215"/>
        <v>10.91</v>
      </c>
      <c r="CC77" s="76">
        <f t="shared" si="215"/>
        <v>17.98</v>
      </c>
      <c r="CD77" s="31">
        <f t="shared" si="215"/>
        <v>201.36</v>
      </c>
      <c r="CE77" s="31">
        <f t="shared" si="215"/>
        <v>26.25</v>
      </c>
      <c r="CF77" s="31">
        <f t="shared" si="215"/>
        <v>13.74</v>
      </c>
      <c r="CG77" s="31">
        <f t="shared" si="215"/>
        <v>0</v>
      </c>
      <c r="CH77" s="31">
        <f t="shared" si="215"/>
        <v>11.66</v>
      </c>
      <c r="CI77" s="31">
        <f t="shared" si="215"/>
        <v>1.4</v>
      </c>
      <c r="CJ77" s="31">
        <f t="shared" si="215"/>
        <v>10.91</v>
      </c>
      <c r="CK77" s="31">
        <f t="shared" si="215"/>
        <v>17.98</v>
      </c>
      <c r="CL77" s="31">
        <f t="shared" si="215"/>
        <v>8.9499999999999993</v>
      </c>
      <c r="CM77" s="31">
        <f t="shared" si="215"/>
        <v>855</v>
      </c>
      <c r="CN77" s="31">
        <f t="shared" si="215"/>
        <v>91.25</v>
      </c>
      <c r="CO77" s="31">
        <f t="shared" si="215"/>
        <v>60</v>
      </c>
      <c r="CP77" s="31">
        <f t="shared" si="215"/>
        <v>0</v>
      </c>
      <c r="CQ77" s="31">
        <f t="shared" si="215"/>
        <v>64.150000000000006</v>
      </c>
      <c r="CR77" s="31">
        <f t="shared" si="215"/>
        <v>4</v>
      </c>
      <c r="CS77" s="31">
        <f t="shared" si="215"/>
        <v>60</v>
      </c>
      <c r="CT77" s="31">
        <f t="shared" si="215"/>
        <v>50</v>
      </c>
    </row>
    <row r="78" spans="1:98" ht="20.100000000000001" customHeight="1">
      <c r="A78" s="19">
        <v>56</v>
      </c>
      <c r="B78" s="20" t="s">
        <v>63</v>
      </c>
      <c r="C78" s="21">
        <v>725</v>
      </c>
      <c r="D78" s="21">
        <v>200</v>
      </c>
      <c r="E78" s="10">
        <f t="shared" si="136"/>
        <v>925</v>
      </c>
      <c r="F78" s="22">
        <v>20</v>
      </c>
      <c r="G78" s="22">
        <v>0</v>
      </c>
      <c r="H78" s="10">
        <f t="shared" si="155"/>
        <v>20</v>
      </c>
      <c r="I78" s="22">
        <v>45</v>
      </c>
      <c r="J78" s="22">
        <v>0</v>
      </c>
      <c r="K78" s="10">
        <f t="shared" si="156"/>
        <v>45</v>
      </c>
      <c r="L78" s="22">
        <v>200</v>
      </c>
      <c r="M78" s="22">
        <v>50</v>
      </c>
      <c r="N78" s="10">
        <f t="shared" si="14"/>
        <v>250</v>
      </c>
      <c r="O78" s="10">
        <f t="shared" ref="O78:P80" si="216">C78+F78+I78+L78</f>
        <v>990</v>
      </c>
      <c r="P78" s="23">
        <f t="shared" si="216"/>
        <v>250</v>
      </c>
      <c r="Q78" s="10">
        <f t="shared" si="1"/>
        <v>1240</v>
      </c>
      <c r="R78" s="65">
        <f t="shared" si="158"/>
        <v>230.7</v>
      </c>
      <c r="S78" s="65">
        <f t="shared" si="159"/>
        <v>30</v>
      </c>
      <c r="T78" s="65">
        <f t="shared" si="160"/>
        <v>6.36</v>
      </c>
      <c r="U78" s="65">
        <f t="shared" si="161"/>
        <v>0</v>
      </c>
      <c r="V78" s="65">
        <f t="shared" si="162"/>
        <v>14.32</v>
      </c>
      <c r="W78" s="65">
        <f t="shared" si="163"/>
        <v>0</v>
      </c>
      <c r="X78" s="70">
        <f t="shared" si="164"/>
        <v>63.64</v>
      </c>
      <c r="Y78" s="70">
        <f t="shared" si="165"/>
        <v>7.5</v>
      </c>
      <c r="Z78" s="83">
        <v>725</v>
      </c>
      <c r="AA78" s="83">
        <v>200</v>
      </c>
      <c r="AB78" s="83">
        <v>20</v>
      </c>
      <c r="AC78" s="83">
        <v>0</v>
      </c>
      <c r="AD78" s="83">
        <v>45</v>
      </c>
      <c r="AE78" s="83">
        <v>0</v>
      </c>
      <c r="AF78" s="83">
        <v>200</v>
      </c>
      <c r="AG78" s="83">
        <v>50</v>
      </c>
      <c r="AH78" s="70">
        <f t="shared" ref="AH78:AH79" si="217">ROUND(Z78*25%,2)</f>
        <v>181.25</v>
      </c>
      <c r="AI78" s="70">
        <f t="shared" si="167"/>
        <v>50</v>
      </c>
      <c r="AJ78" s="70">
        <f t="shared" si="94"/>
        <v>5</v>
      </c>
      <c r="AK78" s="70">
        <f t="shared" si="168"/>
        <v>0</v>
      </c>
      <c r="AL78" s="70">
        <f t="shared" si="152"/>
        <v>11.25</v>
      </c>
      <c r="AM78" s="70">
        <f t="shared" si="169"/>
        <v>0</v>
      </c>
      <c r="AN78" s="70">
        <f t="shared" si="137"/>
        <v>50</v>
      </c>
      <c r="AO78" s="70">
        <f t="shared" si="138"/>
        <v>12.5</v>
      </c>
      <c r="AP78" s="70">
        <f t="shared" si="170"/>
        <v>411.95</v>
      </c>
      <c r="AQ78" s="70">
        <f t="shared" si="171"/>
        <v>80</v>
      </c>
      <c r="AR78" s="70">
        <f t="shared" si="172"/>
        <v>11.36</v>
      </c>
      <c r="AS78" s="70">
        <f t="shared" si="173"/>
        <v>0</v>
      </c>
      <c r="AT78" s="70">
        <f t="shared" si="174"/>
        <v>25.57</v>
      </c>
      <c r="AU78" s="70">
        <f t="shared" si="175"/>
        <v>0</v>
      </c>
      <c r="AV78" s="70">
        <f t="shared" si="176"/>
        <v>113.64</v>
      </c>
      <c r="AW78" s="70">
        <f t="shared" si="177"/>
        <v>20</v>
      </c>
      <c r="AX78" s="70">
        <f t="shared" si="213"/>
        <v>181.25</v>
      </c>
      <c r="AY78" s="93">
        <f>ROUND(AA78*16.66%,2)</f>
        <v>33.32</v>
      </c>
      <c r="AZ78" s="70">
        <f t="shared" si="144"/>
        <v>4.05</v>
      </c>
      <c r="BA78" s="70">
        <f t="shared" si="179"/>
        <v>0</v>
      </c>
      <c r="BB78" s="70">
        <f t="shared" si="180"/>
        <v>11.25</v>
      </c>
      <c r="BC78" s="70">
        <f t="shared" si="181"/>
        <v>0</v>
      </c>
      <c r="BD78" s="70">
        <f t="shared" si="182"/>
        <v>50</v>
      </c>
      <c r="BE78" s="70">
        <f t="shared" si="100"/>
        <v>12.02</v>
      </c>
      <c r="BF78" s="70">
        <f t="shared" si="183"/>
        <v>593.20000000000005</v>
      </c>
      <c r="BG78" s="70">
        <f t="shared" si="184"/>
        <v>113.32</v>
      </c>
      <c r="BH78" s="70">
        <f t="shared" si="185"/>
        <v>15.41</v>
      </c>
      <c r="BI78" s="70">
        <f t="shared" si="186"/>
        <v>0</v>
      </c>
      <c r="BJ78" s="70">
        <f t="shared" si="187"/>
        <v>36.82</v>
      </c>
      <c r="BK78" s="70">
        <f t="shared" si="188"/>
        <v>0</v>
      </c>
      <c r="BL78" s="70">
        <f t="shared" si="189"/>
        <v>163.63999999999999</v>
      </c>
      <c r="BM78" s="70">
        <f t="shared" si="190"/>
        <v>32.019999999999996</v>
      </c>
      <c r="BN78" s="70">
        <v>725</v>
      </c>
      <c r="BO78" s="70">
        <v>200</v>
      </c>
      <c r="BP78" s="70">
        <v>17</v>
      </c>
      <c r="BQ78" s="70">
        <v>0</v>
      </c>
      <c r="BR78" s="70">
        <v>45</v>
      </c>
      <c r="BS78" s="70">
        <v>0</v>
      </c>
      <c r="BT78" s="70">
        <v>200</v>
      </c>
      <c r="BU78" s="70">
        <v>50</v>
      </c>
      <c r="BV78" s="70">
        <f t="shared" si="191"/>
        <v>131.80000000000001</v>
      </c>
      <c r="BW78" s="70">
        <f t="shared" si="192"/>
        <v>86.68</v>
      </c>
      <c r="BX78" s="70">
        <f t="shared" si="193"/>
        <v>1.59</v>
      </c>
      <c r="BY78" s="70">
        <f t="shared" si="194"/>
        <v>0</v>
      </c>
      <c r="BZ78" s="70">
        <f t="shared" si="195"/>
        <v>8.18</v>
      </c>
      <c r="CA78" s="70">
        <f t="shared" si="196"/>
        <v>0</v>
      </c>
      <c r="CB78" s="70">
        <f t="shared" si="197"/>
        <v>36.36</v>
      </c>
      <c r="CC78" s="156">
        <f t="shared" si="198"/>
        <v>17.98</v>
      </c>
      <c r="CD78" s="121">
        <f>BV78</f>
        <v>131.80000000000001</v>
      </c>
      <c r="CE78" s="70">
        <f t="shared" si="126"/>
        <v>65.010000000000005</v>
      </c>
      <c r="CF78" s="70">
        <f t="shared" si="199"/>
        <v>1.59</v>
      </c>
      <c r="CG78" s="70">
        <f t="shared" si="200"/>
        <v>0</v>
      </c>
      <c r="CH78" s="70">
        <f t="shared" si="201"/>
        <v>8.18</v>
      </c>
      <c r="CI78" s="70">
        <f t="shared" si="202"/>
        <v>0</v>
      </c>
      <c r="CJ78" s="70">
        <f t="shared" si="203"/>
        <v>36.36</v>
      </c>
      <c r="CK78" s="70">
        <f t="shared" si="204"/>
        <v>17.98</v>
      </c>
      <c r="CL78" s="70"/>
      <c r="CM78" s="70">
        <f t="shared" si="205"/>
        <v>725</v>
      </c>
      <c r="CN78" s="70">
        <f t="shared" si="206"/>
        <v>178.32999999999998</v>
      </c>
      <c r="CO78" s="70">
        <f t="shared" si="207"/>
        <v>17</v>
      </c>
      <c r="CP78" s="70">
        <f t="shared" si="208"/>
        <v>0</v>
      </c>
      <c r="CQ78" s="70">
        <f t="shared" si="209"/>
        <v>45</v>
      </c>
      <c r="CR78" s="70">
        <f t="shared" si="210"/>
        <v>0</v>
      </c>
      <c r="CS78" s="70">
        <f t="shared" si="211"/>
        <v>200</v>
      </c>
      <c r="CT78" s="70">
        <f t="shared" si="212"/>
        <v>50</v>
      </c>
    </row>
    <row r="79" spans="1:98" ht="20.100000000000001" customHeight="1">
      <c r="A79" s="19">
        <v>57</v>
      </c>
      <c r="B79" s="20" t="s">
        <v>64</v>
      </c>
      <c r="C79" s="21">
        <v>450</v>
      </c>
      <c r="D79" s="21">
        <v>0</v>
      </c>
      <c r="E79" s="10">
        <f t="shared" si="136"/>
        <v>450</v>
      </c>
      <c r="F79" s="22">
        <v>125</v>
      </c>
      <c r="G79" s="22">
        <v>0</v>
      </c>
      <c r="H79" s="10">
        <f t="shared" si="155"/>
        <v>125</v>
      </c>
      <c r="I79" s="22">
        <v>69</v>
      </c>
      <c r="J79" s="22">
        <v>0</v>
      </c>
      <c r="K79" s="10">
        <f t="shared" si="156"/>
        <v>69</v>
      </c>
      <c r="L79" s="22">
        <v>0</v>
      </c>
      <c r="M79" s="22">
        <v>0</v>
      </c>
      <c r="N79" s="10">
        <f t="shared" si="14"/>
        <v>0</v>
      </c>
      <c r="O79" s="10">
        <f t="shared" si="216"/>
        <v>644</v>
      </c>
      <c r="P79" s="23">
        <f t="shared" si="216"/>
        <v>0</v>
      </c>
      <c r="Q79" s="10">
        <f t="shared" si="1"/>
        <v>644</v>
      </c>
      <c r="R79" s="65">
        <f t="shared" si="158"/>
        <v>143.19</v>
      </c>
      <c r="S79" s="65">
        <f t="shared" si="159"/>
        <v>0</v>
      </c>
      <c r="T79" s="65">
        <f t="shared" si="160"/>
        <v>39.78</v>
      </c>
      <c r="U79" s="65">
        <f t="shared" si="161"/>
        <v>0</v>
      </c>
      <c r="V79" s="65">
        <f t="shared" si="162"/>
        <v>21.96</v>
      </c>
      <c r="W79" s="65">
        <f t="shared" si="163"/>
        <v>0</v>
      </c>
      <c r="X79" s="70">
        <f t="shared" si="164"/>
        <v>0</v>
      </c>
      <c r="Y79" s="70">
        <f t="shared" si="165"/>
        <v>0</v>
      </c>
      <c r="Z79" s="83">
        <v>450</v>
      </c>
      <c r="AA79" s="83">
        <v>0</v>
      </c>
      <c r="AB79" s="86">
        <v>105</v>
      </c>
      <c r="AC79" s="83">
        <v>0</v>
      </c>
      <c r="AD79" s="83">
        <v>69</v>
      </c>
      <c r="AE79" s="83">
        <v>0</v>
      </c>
      <c r="AF79" s="83">
        <v>0</v>
      </c>
      <c r="AG79" s="83">
        <v>0</v>
      </c>
      <c r="AH79" s="70">
        <f t="shared" si="217"/>
        <v>112.5</v>
      </c>
      <c r="AI79" s="70">
        <f t="shared" si="167"/>
        <v>0</v>
      </c>
      <c r="AJ79" s="86">
        <f t="shared" si="94"/>
        <v>19.88</v>
      </c>
      <c r="AK79" s="70">
        <f t="shared" si="168"/>
        <v>0</v>
      </c>
      <c r="AL79" s="70">
        <f t="shared" si="152"/>
        <v>17.25</v>
      </c>
      <c r="AM79" s="70">
        <f t="shared" si="169"/>
        <v>0</v>
      </c>
      <c r="AN79" s="70">
        <f t="shared" si="137"/>
        <v>0</v>
      </c>
      <c r="AO79" s="70">
        <f t="shared" si="138"/>
        <v>0</v>
      </c>
      <c r="AP79" s="70">
        <f t="shared" si="170"/>
        <v>255.69</v>
      </c>
      <c r="AQ79" s="70">
        <f t="shared" si="171"/>
        <v>0</v>
      </c>
      <c r="AR79" s="70">
        <f t="shared" si="172"/>
        <v>59.66</v>
      </c>
      <c r="AS79" s="70">
        <f t="shared" si="173"/>
        <v>0</v>
      </c>
      <c r="AT79" s="70">
        <f t="shared" si="174"/>
        <v>39.21</v>
      </c>
      <c r="AU79" s="70">
        <f t="shared" si="175"/>
        <v>0</v>
      </c>
      <c r="AV79" s="70">
        <f t="shared" si="176"/>
        <v>0</v>
      </c>
      <c r="AW79" s="70">
        <f t="shared" si="177"/>
        <v>0</v>
      </c>
      <c r="AX79" s="70">
        <f t="shared" si="213"/>
        <v>112.5</v>
      </c>
      <c r="AY79" s="70">
        <f t="shared" si="178"/>
        <v>0</v>
      </c>
      <c r="AZ79" s="87">
        <v>15.34</v>
      </c>
      <c r="BA79" s="70">
        <f t="shared" si="179"/>
        <v>0</v>
      </c>
      <c r="BB79" s="70">
        <f t="shared" si="180"/>
        <v>17.25</v>
      </c>
      <c r="BC79" s="70">
        <f t="shared" si="181"/>
        <v>0</v>
      </c>
      <c r="BD79" s="70">
        <f t="shared" si="182"/>
        <v>0</v>
      </c>
      <c r="BE79" s="70">
        <f t="shared" si="100"/>
        <v>0</v>
      </c>
      <c r="BF79" s="70">
        <f t="shared" si="183"/>
        <v>368.19</v>
      </c>
      <c r="BG79" s="70">
        <f t="shared" si="184"/>
        <v>0</v>
      </c>
      <c r="BH79" s="70">
        <f t="shared" si="185"/>
        <v>75</v>
      </c>
      <c r="BI79" s="70">
        <f t="shared" si="186"/>
        <v>0</v>
      </c>
      <c r="BJ79" s="70">
        <f t="shared" si="187"/>
        <v>56.46</v>
      </c>
      <c r="BK79" s="70">
        <f t="shared" si="188"/>
        <v>0</v>
      </c>
      <c r="BL79" s="70">
        <f t="shared" si="189"/>
        <v>0</v>
      </c>
      <c r="BM79" s="70">
        <f t="shared" si="190"/>
        <v>0</v>
      </c>
      <c r="BN79" s="70">
        <v>450</v>
      </c>
      <c r="BO79" s="70">
        <v>0</v>
      </c>
      <c r="BP79" s="70">
        <v>80</v>
      </c>
      <c r="BQ79" s="70">
        <v>0</v>
      </c>
      <c r="BR79" s="70">
        <v>69</v>
      </c>
      <c r="BS79" s="70">
        <v>0</v>
      </c>
      <c r="BT79" s="70">
        <v>0</v>
      </c>
      <c r="BU79" s="70">
        <v>0</v>
      </c>
      <c r="BV79" s="70">
        <f t="shared" si="191"/>
        <v>81.81</v>
      </c>
      <c r="BW79" s="70">
        <f t="shared" si="192"/>
        <v>0</v>
      </c>
      <c r="BX79" s="70">
        <f t="shared" si="193"/>
        <v>5</v>
      </c>
      <c r="BY79" s="70">
        <f t="shared" si="194"/>
        <v>0</v>
      </c>
      <c r="BZ79" s="70">
        <f t="shared" si="195"/>
        <v>12.54</v>
      </c>
      <c r="CA79" s="70">
        <f t="shared" si="196"/>
        <v>0</v>
      </c>
      <c r="CB79" s="70">
        <f t="shared" si="197"/>
        <v>0</v>
      </c>
      <c r="CC79" s="156">
        <f t="shared" si="198"/>
        <v>0</v>
      </c>
      <c r="CD79" s="121">
        <f t="shared" ref="CD79:CE82" si="218">BV79</f>
        <v>81.81</v>
      </c>
      <c r="CE79" s="70">
        <f t="shared" si="126"/>
        <v>0</v>
      </c>
      <c r="CF79" s="70">
        <f t="shared" si="199"/>
        <v>5</v>
      </c>
      <c r="CG79" s="70">
        <f t="shared" si="200"/>
        <v>0</v>
      </c>
      <c r="CH79" s="70">
        <f t="shared" si="201"/>
        <v>12.54</v>
      </c>
      <c r="CI79" s="70">
        <f t="shared" si="202"/>
        <v>0</v>
      </c>
      <c r="CJ79" s="70">
        <f t="shared" si="203"/>
        <v>0</v>
      </c>
      <c r="CK79" s="70">
        <f t="shared" si="204"/>
        <v>0</v>
      </c>
      <c r="CL79" s="70"/>
      <c r="CM79" s="70">
        <f t="shared" si="205"/>
        <v>450</v>
      </c>
      <c r="CN79" s="70">
        <f t="shared" si="206"/>
        <v>0</v>
      </c>
      <c r="CO79" s="70">
        <f t="shared" si="207"/>
        <v>80</v>
      </c>
      <c r="CP79" s="70">
        <f t="shared" si="208"/>
        <v>0</v>
      </c>
      <c r="CQ79" s="70">
        <f t="shared" si="209"/>
        <v>69</v>
      </c>
      <c r="CR79" s="70">
        <f t="shared" si="210"/>
        <v>0</v>
      </c>
      <c r="CS79" s="70">
        <f t="shared" si="211"/>
        <v>0</v>
      </c>
      <c r="CT79" s="70">
        <f t="shared" si="212"/>
        <v>0</v>
      </c>
    </row>
    <row r="80" spans="1:98" ht="20.100000000000001" customHeight="1">
      <c r="A80" s="19">
        <v>58</v>
      </c>
      <c r="B80" s="20" t="s">
        <v>240</v>
      </c>
      <c r="C80" s="21">
        <v>585</v>
      </c>
      <c r="D80" s="21">
        <v>120</v>
      </c>
      <c r="E80" s="10">
        <f t="shared" si="136"/>
        <v>705</v>
      </c>
      <c r="F80" s="22">
        <v>0</v>
      </c>
      <c r="G80" s="22">
        <v>0</v>
      </c>
      <c r="H80" s="10">
        <f t="shared" si="155"/>
        <v>0</v>
      </c>
      <c r="I80" s="22">
        <v>0</v>
      </c>
      <c r="J80" s="22">
        <v>0</v>
      </c>
      <c r="K80" s="10">
        <f t="shared" si="156"/>
        <v>0</v>
      </c>
      <c r="L80" s="22">
        <v>0</v>
      </c>
      <c r="M80" s="22">
        <v>0</v>
      </c>
      <c r="N80" s="10">
        <f t="shared" si="14"/>
        <v>0</v>
      </c>
      <c r="O80" s="10">
        <f t="shared" si="216"/>
        <v>585</v>
      </c>
      <c r="P80" s="23">
        <f t="shared" si="216"/>
        <v>120</v>
      </c>
      <c r="Q80" s="10">
        <f t="shared" si="1"/>
        <v>705</v>
      </c>
      <c r="R80" s="65">
        <f t="shared" si="158"/>
        <v>186.15</v>
      </c>
      <c r="S80" s="65">
        <f t="shared" si="159"/>
        <v>18</v>
      </c>
      <c r="T80" s="65">
        <f t="shared" si="160"/>
        <v>0</v>
      </c>
      <c r="U80" s="65">
        <f t="shared" si="161"/>
        <v>0</v>
      </c>
      <c r="V80" s="65">
        <f t="shared" si="162"/>
        <v>0</v>
      </c>
      <c r="W80" s="65">
        <f t="shared" si="163"/>
        <v>0</v>
      </c>
      <c r="X80" s="70">
        <f t="shared" si="164"/>
        <v>0</v>
      </c>
      <c r="Y80" s="70">
        <f t="shared" si="165"/>
        <v>0</v>
      </c>
      <c r="Z80" s="83">
        <v>585</v>
      </c>
      <c r="AA80" s="83">
        <v>120</v>
      </c>
      <c r="AB80" s="83">
        <v>0</v>
      </c>
      <c r="AC80" s="83">
        <v>0</v>
      </c>
      <c r="AD80" s="83">
        <v>0</v>
      </c>
      <c r="AE80" s="83">
        <v>0</v>
      </c>
      <c r="AF80" s="83">
        <v>0</v>
      </c>
      <c r="AG80" s="83">
        <v>0</v>
      </c>
      <c r="AH80" s="70">
        <f>ROUND(Z80*25%,2)</f>
        <v>146.25</v>
      </c>
      <c r="AI80" s="70">
        <f t="shared" si="167"/>
        <v>30</v>
      </c>
      <c r="AJ80" s="70">
        <f t="shared" si="94"/>
        <v>0</v>
      </c>
      <c r="AK80" s="70">
        <f t="shared" si="168"/>
        <v>0</v>
      </c>
      <c r="AL80" s="70">
        <f t="shared" si="152"/>
        <v>0</v>
      </c>
      <c r="AM80" s="70">
        <f t="shared" si="169"/>
        <v>0</v>
      </c>
      <c r="AN80" s="70">
        <f t="shared" si="137"/>
        <v>0</v>
      </c>
      <c r="AO80" s="70">
        <f t="shared" si="138"/>
        <v>0</v>
      </c>
      <c r="AP80" s="70">
        <f t="shared" si="170"/>
        <v>332.4</v>
      </c>
      <c r="AQ80" s="70">
        <f t="shared" si="171"/>
        <v>48</v>
      </c>
      <c r="AR80" s="70">
        <f t="shared" si="172"/>
        <v>0</v>
      </c>
      <c r="AS80" s="70">
        <f t="shared" si="173"/>
        <v>0</v>
      </c>
      <c r="AT80" s="70">
        <f t="shared" si="174"/>
        <v>0</v>
      </c>
      <c r="AU80" s="70">
        <f t="shared" si="175"/>
        <v>0</v>
      </c>
      <c r="AV80" s="70">
        <f t="shared" si="176"/>
        <v>0</v>
      </c>
      <c r="AW80" s="70">
        <f t="shared" si="177"/>
        <v>0</v>
      </c>
      <c r="AX80" s="70">
        <f t="shared" si="213"/>
        <v>146.25</v>
      </c>
      <c r="AY80" s="70">
        <f t="shared" si="178"/>
        <v>30</v>
      </c>
      <c r="AZ80" s="70">
        <f t="shared" si="144"/>
        <v>0</v>
      </c>
      <c r="BA80" s="70">
        <f t="shared" si="179"/>
        <v>0</v>
      </c>
      <c r="BB80" s="70">
        <f t="shared" si="180"/>
        <v>0</v>
      </c>
      <c r="BC80" s="70">
        <f t="shared" si="181"/>
        <v>0</v>
      </c>
      <c r="BD80" s="70">
        <f t="shared" si="182"/>
        <v>0</v>
      </c>
      <c r="BE80" s="70">
        <f t="shared" si="100"/>
        <v>0</v>
      </c>
      <c r="BF80" s="70">
        <f t="shared" si="183"/>
        <v>478.65</v>
      </c>
      <c r="BG80" s="70">
        <f t="shared" si="184"/>
        <v>78</v>
      </c>
      <c r="BH80" s="70">
        <f t="shared" si="185"/>
        <v>0</v>
      </c>
      <c r="BI80" s="70">
        <f t="shared" si="186"/>
        <v>0</v>
      </c>
      <c r="BJ80" s="70">
        <f t="shared" si="187"/>
        <v>0</v>
      </c>
      <c r="BK80" s="70">
        <f t="shared" si="188"/>
        <v>0</v>
      </c>
      <c r="BL80" s="70">
        <f t="shared" si="189"/>
        <v>0</v>
      </c>
      <c r="BM80" s="70">
        <f t="shared" si="190"/>
        <v>0</v>
      </c>
      <c r="BN80" s="70">
        <v>585</v>
      </c>
      <c r="BO80" s="70">
        <v>120</v>
      </c>
      <c r="BP80" s="70">
        <v>0</v>
      </c>
      <c r="BQ80" s="70">
        <v>0</v>
      </c>
      <c r="BR80" s="70">
        <v>0</v>
      </c>
      <c r="BS80" s="70">
        <v>0</v>
      </c>
      <c r="BT80" s="70">
        <v>0</v>
      </c>
      <c r="BU80" s="70">
        <v>0</v>
      </c>
      <c r="BV80" s="70">
        <f t="shared" si="191"/>
        <v>106.35</v>
      </c>
      <c r="BW80" s="70">
        <f t="shared" si="192"/>
        <v>42</v>
      </c>
      <c r="BX80" s="70">
        <f t="shared" si="193"/>
        <v>0</v>
      </c>
      <c r="BY80" s="70">
        <f t="shared" si="194"/>
        <v>0</v>
      </c>
      <c r="BZ80" s="70">
        <f t="shared" si="195"/>
        <v>0</v>
      </c>
      <c r="CA80" s="70">
        <f t="shared" si="196"/>
        <v>0</v>
      </c>
      <c r="CB80" s="70">
        <f t="shared" si="197"/>
        <v>0</v>
      </c>
      <c r="CC80" s="156">
        <f t="shared" si="198"/>
        <v>0</v>
      </c>
      <c r="CD80" s="121">
        <f t="shared" si="218"/>
        <v>106.35</v>
      </c>
      <c r="CE80" s="121">
        <f t="shared" si="218"/>
        <v>42</v>
      </c>
      <c r="CF80" s="70">
        <f t="shared" si="199"/>
        <v>0</v>
      </c>
      <c r="CG80" s="70">
        <f t="shared" si="200"/>
        <v>0</v>
      </c>
      <c r="CH80" s="70">
        <f t="shared" si="201"/>
        <v>0</v>
      </c>
      <c r="CI80" s="70">
        <f t="shared" si="202"/>
        <v>0</v>
      </c>
      <c r="CJ80" s="70">
        <f t="shared" si="203"/>
        <v>0</v>
      </c>
      <c r="CK80" s="70">
        <f t="shared" si="204"/>
        <v>0</v>
      </c>
      <c r="CL80" s="70"/>
      <c r="CM80" s="70">
        <f t="shared" si="205"/>
        <v>585</v>
      </c>
      <c r="CN80" s="70">
        <f t="shared" si="206"/>
        <v>120</v>
      </c>
      <c r="CO80" s="70">
        <f t="shared" si="207"/>
        <v>0</v>
      </c>
      <c r="CP80" s="70">
        <f t="shared" si="208"/>
        <v>0</v>
      </c>
      <c r="CQ80" s="70">
        <f t="shared" si="209"/>
        <v>0</v>
      </c>
      <c r="CR80" s="70">
        <f t="shared" si="210"/>
        <v>0</v>
      </c>
      <c r="CS80" s="70">
        <f t="shared" si="211"/>
        <v>0</v>
      </c>
      <c r="CT80" s="70">
        <f t="shared" si="212"/>
        <v>0</v>
      </c>
    </row>
    <row r="81" spans="1:98" s="29" customFormat="1" ht="20.100000000000001" customHeight="1">
      <c r="A81" s="26"/>
      <c r="B81" s="27" t="s">
        <v>63</v>
      </c>
      <c r="C81" s="31">
        <f t="shared" ref="C81:BN81" si="219">+C78+C79+C80</f>
        <v>1760</v>
      </c>
      <c r="D81" s="31">
        <f t="shared" si="219"/>
        <v>320</v>
      </c>
      <c r="E81" s="31">
        <f t="shared" si="219"/>
        <v>2080</v>
      </c>
      <c r="F81" s="31">
        <f t="shared" si="219"/>
        <v>145</v>
      </c>
      <c r="G81" s="31">
        <f t="shared" si="219"/>
        <v>0</v>
      </c>
      <c r="H81" s="31">
        <f t="shared" si="219"/>
        <v>145</v>
      </c>
      <c r="I81" s="31">
        <f t="shared" si="219"/>
        <v>114</v>
      </c>
      <c r="J81" s="31">
        <f t="shared" si="219"/>
        <v>0</v>
      </c>
      <c r="K81" s="31">
        <f t="shared" si="219"/>
        <v>114</v>
      </c>
      <c r="L81" s="31">
        <f t="shared" si="219"/>
        <v>200</v>
      </c>
      <c r="M81" s="31">
        <f t="shared" si="219"/>
        <v>50</v>
      </c>
      <c r="N81" s="31">
        <f t="shared" si="219"/>
        <v>250</v>
      </c>
      <c r="O81" s="31">
        <f t="shared" si="219"/>
        <v>2219</v>
      </c>
      <c r="P81" s="31">
        <f t="shared" si="219"/>
        <v>370</v>
      </c>
      <c r="Q81" s="31">
        <f t="shared" si="219"/>
        <v>2589</v>
      </c>
      <c r="R81" s="31">
        <f t="shared" si="219"/>
        <v>560.04</v>
      </c>
      <c r="S81" s="31">
        <f t="shared" si="219"/>
        <v>48</v>
      </c>
      <c r="T81" s="31">
        <f t="shared" si="219"/>
        <v>46.14</v>
      </c>
      <c r="U81" s="31">
        <f t="shared" si="219"/>
        <v>0</v>
      </c>
      <c r="V81" s="31">
        <f t="shared" si="219"/>
        <v>36.28</v>
      </c>
      <c r="W81" s="76">
        <f t="shared" si="219"/>
        <v>0</v>
      </c>
      <c r="X81" s="31">
        <f t="shared" si="219"/>
        <v>63.64</v>
      </c>
      <c r="Y81" s="31">
        <f t="shared" si="219"/>
        <v>7.5</v>
      </c>
      <c r="Z81" s="31">
        <f t="shared" si="219"/>
        <v>1760</v>
      </c>
      <c r="AA81" s="31">
        <f t="shared" si="219"/>
        <v>320</v>
      </c>
      <c r="AB81" s="31">
        <f t="shared" si="219"/>
        <v>125</v>
      </c>
      <c r="AC81" s="31">
        <f t="shared" si="219"/>
        <v>0</v>
      </c>
      <c r="AD81" s="31">
        <f t="shared" si="219"/>
        <v>114</v>
      </c>
      <c r="AE81" s="31">
        <f t="shared" si="219"/>
        <v>0</v>
      </c>
      <c r="AF81" s="31">
        <f t="shared" si="219"/>
        <v>200</v>
      </c>
      <c r="AG81" s="31">
        <f t="shared" si="219"/>
        <v>50</v>
      </c>
      <c r="AH81" s="31">
        <f t="shared" si="219"/>
        <v>440</v>
      </c>
      <c r="AI81" s="31">
        <f t="shared" si="219"/>
        <v>80</v>
      </c>
      <c r="AJ81" s="31">
        <f t="shared" si="219"/>
        <v>24.88</v>
      </c>
      <c r="AK81" s="31">
        <f t="shared" si="219"/>
        <v>0</v>
      </c>
      <c r="AL81" s="31">
        <f t="shared" si="219"/>
        <v>28.5</v>
      </c>
      <c r="AM81" s="31">
        <f t="shared" si="219"/>
        <v>0</v>
      </c>
      <c r="AN81" s="31">
        <f t="shared" si="219"/>
        <v>50</v>
      </c>
      <c r="AO81" s="31">
        <f t="shared" si="219"/>
        <v>12.5</v>
      </c>
      <c r="AP81" s="31">
        <f t="shared" si="219"/>
        <v>1000.04</v>
      </c>
      <c r="AQ81" s="31">
        <f t="shared" si="219"/>
        <v>128</v>
      </c>
      <c r="AR81" s="31">
        <f t="shared" si="219"/>
        <v>71.02</v>
      </c>
      <c r="AS81" s="31">
        <f t="shared" si="219"/>
        <v>0</v>
      </c>
      <c r="AT81" s="31">
        <f t="shared" si="219"/>
        <v>64.78</v>
      </c>
      <c r="AU81" s="31">
        <f t="shared" si="219"/>
        <v>0</v>
      </c>
      <c r="AV81" s="31">
        <f t="shared" si="219"/>
        <v>113.64</v>
      </c>
      <c r="AW81" s="31">
        <f t="shared" si="219"/>
        <v>20</v>
      </c>
      <c r="AX81" s="31">
        <f t="shared" si="219"/>
        <v>440</v>
      </c>
      <c r="AY81" s="31">
        <f t="shared" si="219"/>
        <v>63.32</v>
      </c>
      <c r="AZ81" s="31">
        <f t="shared" si="219"/>
        <v>19.39</v>
      </c>
      <c r="BA81" s="31">
        <f t="shared" si="219"/>
        <v>0</v>
      </c>
      <c r="BB81" s="31">
        <f t="shared" si="219"/>
        <v>28.5</v>
      </c>
      <c r="BC81" s="31">
        <f t="shared" si="219"/>
        <v>0</v>
      </c>
      <c r="BD81" s="31">
        <f t="shared" si="219"/>
        <v>50</v>
      </c>
      <c r="BE81" s="31">
        <f t="shared" si="219"/>
        <v>12.02</v>
      </c>
      <c r="BF81" s="31">
        <f t="shared" si="219"/>
        <v>1440.04</v>
      </c>
      <c r="BG81" s="31">
        <f t="shared" si="219"/>
        <v>191.32</v>
      </c>
      <c r="BH81" s="31">
        <f t="shared" si="219"/>
        <v>90.41</v>
      </c>
      <c r="BI81" s="31">
        <f t="shared" si="219"/>
        <v>0</v>
      </c>
      <c r="BJ81" s="31">
        <f t="shared" si="219"/>
        <v>93.28</v>
      </c>
      <c r="BK81" s="31">
        <f t="shared" si="219"/>
        <v>0</v>
      </c>
      <c r="BL81" s="31">
        <f t="shared" si="219"/>
        <v>163.63999999999999</v>
      </c>
      <c r="BM81" s="31">
        <f t="shared" si="219"/>
        <v>32.019999999999996</v>
      </c>
      <c r="BN81" s="31">
        <f t="shared" si="219"/>
        <v>1760</v>
      </c>
      <c r="BO81" s="31">
        <f t="shared" ref="BO81:CT81" si="220">+BO78+BO79+BO80</f>
        <v>320</v>
      </c>
      <c r="BP81" s="31">
        <f t="shared" si="220"/>
        <v>97</v>
      </c>
      <c r="BQ81" s="31">
        <f t="shared" si="220"/>
        <v>0</v>
      </c>
      <c r="BR81" s="31">
        <f t="shared" si="220"/>
        <v>114</v>
      </c>
      <c r="BS81" s="31">
        <f t="shared" si="220"/>
        <v>0</v>
      </c>
      <c r="BT81" s="31">
        <f t="shared" si="220"/>
        <v>200</v>
      </c>
      <c r="BU81" s="31">
        <f t="shared" si="220"/>
        <v>50</v>
      </c>
      <c r="BV81" s="31">
        <f t="shared" si="220"/>
        <v>319.96000000000004</v>
      </c>
      <c r="BW81" s="31">
        <f t="shared" si="220"/>
        <v>128.68</v>
      </c>
      <c r="BX81" s="31">
        <f t="shared" si="220"/>
        <v>6.59</v>
      </c>
      <c r="BY81" s="31">
        <f t="shared" si="220"/>
        <v>0</v>
      </c>
      <c r="BZ81" s="31">
        <f t="shared" si="220"/>
        <v>20.72</v>
      </c>
      <c r="CA81" s="31">
        <f t="shared" si="220"/>
        <v>0</v>
      </c>
      <c r="CB81" s="31">
        <f t="shared" si="220"/>
        <v>36.36</v>
      </c>
      <c r="CC81" s="76">
        <f t="shared" si="220"/>
        <v>17.98</v>
      </c>
      <c r="CD81" s="31">
        <f t="shared" si="220"/>
        <v>319.96000000000004</v>
      </c>
      <c r="CE81" s="31">
        <f t="shared" si="220"/>
        <v>107.01</v>
      </c>
      <c r="CF81" s="31">
        <f t="shared" si="220"/>
        <v>6.59</v>
      </c>
      <c r="CG81" s="31">
        <f t="shared" si="220"/>
        <v>0</v>
      </c>
      <c r="CH81" s="31">
        <f t="shared" si="220"/>
        <v>20.72</v>
      </c>
      <c r="CI81" s="31">
        <f t="shared" si="220"/>
        <v>0</v>
      </c>
      <c r="CJ81" s="31">
        <f t="shared" si="220"/>
        <v>36.36</v>
      </c>
      <c r="CK81" s="31">
        <f t="shared" si="220"/>
        <v>17.98</v>
      </c>
      <c r="CL81" s="31">
        <f t="shared" si="220"/>
        <v>0</v>
      </c>
      <c r="CM81" s="31">
        <f t="shared" si="220"/>
        <v>1760</v>
      </c>
      <c r="CN81" s="31">
        <f t="shared" si="220"/>
        <v>298.33</v>
      </c>
      <c r="CO81" s="31">
        <f t="shared" si="220"/>
        <v>97</v>
      </c>
      <c r="CP81" s="31">
        <f t="shared" si="220"/>
        <v>0</v>
      </c>
      <c r="CQ81" s="31">
        <f t="shared" si="220"/>
        <v>114</v>
      </c>
      <c r="CR81" s="31">
        <f t="shared" si="220"/>
        <v>0</v>
      </c>
      <c r="CS81" s="31">
        <f t="shared" si="220"/>
        <v>200</v>
      </c>
      <c r="CT81" s="31">
        <f t="shared" si="220"/>
        <v>50</v>
      </c>
    </row>
    <row r="82" spans="1:98" ht="20.100000000000001" customHeight="1">
      <c r="A82" s="19">
        <v>59</v>
      </c>
      <c r="B82" s="20" t="s">
        <v>65</v>
      </c>
      <c r="C82" s="21">
        <v>700</v>
      </c>
      <c r="D82" s="21">
        <v>150</v>
      </c>
      <c r="E82" s="10">
        <f t="shared" si="136"/>
        <v>850</v>
      </c>
      <c r="F82" s="22">
        <v>0</v>
      </c>
      <c r="G82" s="22">
        <v>0</v>
      </c>
      <c r="H82" s="10">
        <f t="shared" si="155"/>
        <v>0</v>
      </c>
      <c r="I82" s="22">
        <v>15</v>
      </c>
      <c r="J82" s="22">
        <v>0</v>
      </c>
      <c r="K82" s="10">
        <f t="shared" si="156"/>
        <v>15</v>
      </c>
      <c r="L82" s="22">
        <v>24</v>
      </c>
      <c r="M82" s="22">
        <v>0</v>
      </c>
      <c r="N82" s="10">
        <f t="shared" si="14"/>
        <v>24</v>
      </c>
      <c r="O82" s="10">
        <f>C82+F82+I82+L82</f>
        <v>739</v>
      </c>
      <c r="P82" s="23">
        <f>D82+G82+J82+M82</f>
        <v>150</v>
      </c>
      <c r="Q82" s="10">
        <f t="shared" si="1"/>
        <v>889</v>
      </c>
      <c r="R82" s="65">
        <f t="shared" si="158"/>
        <v>222.74</v>
      </c>
      <c r="S82" s="65">
        <f t="shared" si="159"/>
        <v>22.5</v>
      </c>
      <c r="T82" s="65">
        <f t="shared" si="160"/>
        <v>0</v>
      </c>
      <c r="U82" s="65">
        <f t="shared" si="161"/>
        <v>0</v>
      </c>
      <c r="V82" s="65">
        <f t="shared" si="162"/>
        <v>4.7699999999999996</v>
      </c>
      <c r="W82" s="65">
        <f t="shared" si="163"/>
        <v>0</v>
      </c>
      <c r="X82" s="70">
        <f t="shared" si="164"/>
        <v>7.64</v>
      </c>
      <c r="Y82" s="70">
        <f t="shared" si="165"/>
        <v>0</v>
      </c>
      <c r="Z82" s="83">
        <v>700</v>
      </c>
      <c r="AA82" s="83">
        <v>150</v>
      </c>
      <c r="AB82" s="83">
        <v>0</v>
      </c>
      <c r="AC82" s="83">
        <v>0</v>
      </c>
      <c r="AD82" s="86">
        <v>5</v>
      </c>
      <c r="AE82" s="83">
        <v>0</v>
      </c>
      <c r="AF82" s="83">
        <v>24</v>
      </c>
      <c r="AG82" s="83">
        <v>0</v>
      </c>
      <c r="AH82" s="70">
        <f>ROUND(Z82*25%,2)</f>
        <v>175</v>
      </c>
      <c r="AI82" s="70">
        <f t="shared" si="167"/>
        <v>37.5</v>
      </c>
      <c r="AJ82" s="70">
        <f t="shared" si="94"/>
        <v>0</v>
      </c>
      <c r="AK82" s="70">
        <f t="shared" si="168"/>
        <v>0</v>
      </c>
      <c r="AL82" s="70">
        <f t="shared" si="152"/>
        <v>-1.93</v>
      </c>
      <c r="AM82" s="70">
        <f t="shared" si="169"/>
        <v>0</v>
      </c>
      <c r="AN82" s="70">
        <f t="shared" si="137"/>
        <v>6</v>
      </c>
      <c r="AO82" s="70">
        <f t="shared" si="138"/>
        <v>0</v>
      </c>
      <c r="AP82" s="70">
        <f t="shared" si="170"/>
        <v>397.74</v>
      </c>
      <c r="AQ82" s="70">
        <f t="shared" si="171"/>
        <v>60</v>
      </c>
      <c r="AR82" s="70">
        <f t="shared" si="172"/>
        <v>0</v>
      </c>
      <c r="AS82" s="70">
        <f t="shared" si="173"/>
        <v>0</v>
      </c>
      <c r="AT82" s="70">
        <f t="shared" si="174"/>
        <v>2.84</v>
      </c>
      <c r="AU82" s="70">
        <f t="shared" si="175"/>
        <v>0</v>
      </c>
      <c r="AV82" s="70">
        <f t="shared" si="176"/>
        <v>13.64</v>
      </c>
      <c r="AW82" s="70">
        <f t="shared" si="177"/>
        <v>0</v>
      </c>
      <c r="AX82" s="70">
        <f t="shared" si="213"/>
        <v>175</v>
      </c>
      <c r="AY82" s="70">
        <f t="shared" si="178"/>
        <v>37.5</v>
      </c>
      <c r="AZ82" s="70">
        <f t="shared" si="144"/>
        <v>0</v>
      </c>
      <c r="BA82" s="70">
        <f t="shared" si="179"/>
        <v>0</v>
      </c>
      <c r="BB82" s="70">
        <f t="shared" si="180"/>
        <v>1.25</v>
      </c>
      <c r="BC82" s="70">
        <f t="shared" si="181"/>
        <v>0</v>
      </c>
      <c r="BD82" s="87">
        <v>0</v>
      </c>
      <c r="BE82" s="70">
        <f t="shared" si="100"/>
        <v>0</v>
      </c>
      <c r="BF82" s="70">
        <f t="shared" si="183"/>
        <v>572.74</v>
      </c>
      <c r="BG82" s="70">
        <f t="shared" si="184"/>
        <v>97.5</v>
      </c>
      <c r="BH82" s="70">
        <f t="shared" si="185"/>
        <v>0</v>
      </c>
      <c r="BI82" s="70">
        <f t="shared" si="186"/>
        <v>0</v>
      </c>
      <c r="BJ82" s="70">
        <f t="shared" si="187"/>
        <v>4.09</v>
      </c>
      <c r="BK82" s="70">
        <f t="shared" si="188"/>
        <v>0</v>
      </c>
      <c r="BL82" s="70">
        <f t="shared" si="189"/>
        <v>13.64</v>
      </c>
      <c r="BM82" s="70">
        <f t="shared" si="190"/>
        <v>0</v>
      </c>
      <c r="BN82" s="70">
        <v>700</v>
      </c>
      <c r="BO82" s="70">
        <v>150</v>
      </c>
      <c r="BP82" s="70">
        <v>0</v>
      </c>
      <c r="BQ82" s="70">
        <v>0</v>
      </c>
      <c r="BR82" s="70">
        <v>5</v>
      </c>
      <c r="BS82" s="70">
        <v>0</v>
      </c>
      <c r="BT82" s="70">
        <v>13.64</v>
      </c>
      <c r="BU82" s="70">
        <v>0</v>
      </c>
      <c r="BV82" s="70">
        <f t="shared" si="191"/>
        <v>127.26</v>
      </c>
      <c r="BW82" s="70">
        <f t="shared" si="192"/>
        <v>52.5</v>
      </c>
      <c r="BX82" s="70">
        <f t="shared" si="193"/>
        <v>0</v>
      </c>
      <c r="BY82" s="70">
        <f t="shared" si="194"/>
        <v>0</v>
      </c>
      <c r="BZ82" s="70">
        <f t="shared" si="195"/>
        <v>0.91</v>
      </c>
      <c r="CA82" s="70">
        <f t="shared" si="196"/>
        <v>0</v>
      </c>
      <c r="CB82" s="70">
        <f t="shared" si="197"/>
        <v>0</v>
      </c>
      <c r="CC82" s="156">
        <f t="shared" si="198"/>
        <v>0</v>
      </c>
      <c r="CD82" s="121">
        <f t="shared" si="218"/>
        <v>127.26</v>
      </c>
      <c r="CE82" s="70">
        <f>ROUND(BW82*75%,2)</f>
        <v>39.380000000000003</v>
      </c>
      <c r="CF82" s="70">
        <f t="shared" si="199"/>
        <v>0</v>
      </c>
      <c r="CG82" s="70">
        <f t="shared" si="200"/>
        <v>0</v>
      </c>
      <c r="CH82" s="70">
        <f t="shared" si="201"/>
        <v>0.91</v>
      </c>
      <c r="CI82" s="70">
        <f t="shared" si="202"/>
        <v>0</v>
      </c>
      <c r="CJ82" s="70">
        <f t="shared" si="203"/>
        <v>0</v>
      </c>
      <c r="CK82" s="70">
        <f t="shared" si="204"/>
        <v>0</v>
      </c>
      <c r="CL82" s="70">
        <v>0</v>
      </c>
      <c r="CM82" s="70">
        <f t="shared" si="205"/>
        <v>700</v>
      </c>
      <c r="CN82" s="70">
        <f t="shared" si="206"/>
        <v>136.88</v>
      </c>
      <c r="CO82" s="70">
        <f t="shared" si="207"/>
        <v>0</v>
      </c>
      <c r="CP82" s="70">
        <f t="shared" si="208"/>
        <v>0</v>
      </c>
      <c r="CQ82" s="70">
        <f t="shared" si="209"/>
        <v>5</v>
      </c>
      <c r="CR82" s="70">
        <f t="shared" si="210"/>
        <v>0</v>
      </c>
      <c r="CS82" s="70">
        <f t="shared" si="211"/>
        <v>13.64</v>
      </c>
      <c r="CT82" s="70">
        <f t="shared" si="212"/>
        <v>0</v>
      </c>
    </row>
    <row r="83" spans="1:98" ht="20.100000000000001" customHeight="1">
      <c r="A83" s="19">
        <v>60</v>
      </c>
      <c r="B83" s="20" t="s">
        <v>66</v>
      </c>
      <c r="C83" s="21">
        <v>162</v>
      </c>
      <c r="D83" s="21">
        <v>0</v>
      </c>
      <c r="E83" s="10">
        <f t="shared" si="136"/>
        <v>162</v>
      </c>
      <c r="F83" s="22">
        <v>2</v>
      </c>
      <c r="G83" s="22">
        <v>0</v>
      </c>
      <c r="H83" s="10">
        <f t="shared" si="155"/>
        <v>2</v>
      </c>
      <c r="I83" s="22">
        <v>10</v>
      </c>
      <c r="J83" s="22">
        <v>0</v>
      </c>
      <c r="K83" s="10">
        <f t="shared" si="156"/>
        <v>10</v>
      </c>
      <c r="L83" s="22">
        <v>24</v>
      </c>
      <c r="M83" s="22">
        <v>0</v>
      </c>
      <c r="N83" s="10">
        <f t="shared" si="14"/>
        <v>24</v>
      </c>
      <c r="O83" s="10">
        <f>C83+F83+I83+L83</f>
        <v>198</v>
      </c>
      <c r="P83" s="23">
        <f>D83+G83+J83+M83</f>
        <v>0</v>
      </c>
      <c r="Q83" s="10">
        <f t="shared" si="1"/>
        <v>198</v>
      </c>
      <c r="R83" s="65">
        <f t="shared" si="158"/>
        <v>51.55</v>
      </c>
      <c r="S83" s="65">
        <f t="shared" si="159"/>
        <v>0</v>
      </c>
      <c r="T83" s="65">
        <f t="shared" si="160"/>
        <v>0.64</v>
      </c>
      <c r="U83" s="65">
        <f t="shared" si="161"/>
        <v>0</v>
      </c>
      <c r="V83" s="65">
        <f t="shared" si="162"/>
        <v>3.18</v>
      </c>
      <c r="W83" s="65">
        <f t="shared" si="163"/>
        <v>0</v>
      </c>
      <c r="X83" s="70">
        <f t="shared" si="164"/>
        <v>7.64</v>
      </c>
      <c r="Y83" s="70">
        <f t="shared" si="165"/>
        <v>0</v>
      </c>
      <c r="Z83" s="83">
        <v>162</v>
      </c>
      <c r="AA83" s="83">
        <v>0</v>
      </c>
      <c r="AB83" s="83">
        <v>2</v>
      </c>
      <c r="AC83" s="83">
        <v>0</v>
      </c>
      <c r="AD83" s="84">
        <v>10</v>
      </c>
      <c r="AE83" s="83">
        <v>0</v>
      </c>
      <c r="AF83" s="83">
        <v>24</v>
      </c>
      <c r="AG83" s="83">
        <v>0</v>
      </c>
      <c r="AH83" s="70">
        <f t="shared" ref="AH83:AH86" si="221">ROUND(Z83*25%,2)</f>
        <v>40.5</v>
      </c>
      <c r="AI83" s="70">
        <f t="shared" si="167"/>
        <v>0</v>
      </c>
      <c r="AJ83" s="70">
        <f t="shared" si="94"/>
        <v>0.5</v>
      </c>
      <c r="AK83" s="70">
        <f t="shared" si="168"/>
        <v>0</v>
      </c>
      <c r="AL83" s="70">
        <f t="shared" si="152"/>
        <v>2.5</v>
      </c>
      <c r="AM83" s="70">
        <f t="shared" si="169"/>
        <v>0</v>
      </c>
      <c r="AN83" s="70">
        <f t="shared" si="137"/>
        <v>6</v>
      </c>
      <c r="AO83" s="70">
        <f t="shared" si="138"/>
        <v>0</v>
      </c>
      <c r="AP83" s="70">
        <f t="shared" si="170"/>
        <v>92.05</v>
      </c>
      <c r="AQ83" s="70">
        <f t="shared" si="171"/>
        <v>0</v>
      </c>
      <c r="AR83" s="70">
        <f t="shared" si="172"/>
        <v>1.1400000000000001</v>
      </c>
      <c r="AS83" s="70">
        <f t="shared" si="173"/>
        <v>0</v>
      </c>
      <c r="AT83" s="70">
        <f t="shared" si="174"/>
        <v>5.68</v>
      </c>
      <c r="AU83" s="70">
        <f t="shared" si="175"/>
        <v>0</v>
      </c>
      <c r="AV83" s="70">
        <f t="shared" si="176"/>
        <v>13.64</v>
      </c>
      <c r="AW83" s="70">
        <f t="shared" si="177"/>
        <v>0</v>
      </c>
      <c r="AX83" s="93">
        <f>ROUND(Z83*16.66%,2)</f>
        <v>26.99</v>
      </c>
      <c r="AY83" s="70">
        <f t="shared" si="178"/>
        <v>0</v>
      </c>
      <c r="AZ83" s="70">
        <f t="shared" si="144"/>
        <v>0.41</v>
      </c>
      <c r="BA83" s="70">
        <f t="shared" si="179"/>
        <v>0</v>
      </c>
      <c r="BB83" s="70">
        <f t="shared" si="180"/>
        <v>2.5</v>
      </c>
      <c r="BC83" s="70">
        <f t="shared" si="181"/>
        <v>0</v>
      </c>
      <c r="BD83" s="87">
        <v>0</v>
      </c>
      <c r="BE83" s="70">
        <f t="shared" si="100"/>
        <v>0</v>
      </c>
      <c r="BF83" s="70">
        <f t="shared" si="183"/>
        <v>119.03999999999999</v>
      </c>
      <c r="BG83" s="70">
        <f t="shared" si="184"/>
        <v>0</v>
      </c>
      <c r="BH83" s="70">
        <f t="shared" si="185"/>
        <v>1.55</v>
      </c>
      <c r="BI83" s="70">
        <f t="shared" si="186"/>
        <v>0</v>
      </c>
      <c r="BJ83" s="70">
        <f t="shared" si="187"/>
        <v>8.18</v>
      </c>
      <c r="BK83" s="70">
        <f t="shared" si="188"/>
        <v>0</v>
      </c>
      <c r="BL83" s="70">
        <f t="shared" si="189"/>
        <v>13.64</v>
      </c>
      <c r="BM83" s="70">
        <f t="shared" si="190"/>
        <v>0</v>
      </c>
      <c r="BN83" s="70">
        <v>162</v>
      </c>
      <c r="BO83" s="70">
        <v>0</v>
      </c>
      <c r="BP83" s="70">
        <v>2</v>
      </c>
      <c r="BQ83" s="70">
        <v>0</v>
      </c>
      <c r="BR83" s="70">
        <v>10</v>
      </c>
      <c r="BS83" s="70">
        <v>0</v>
      </c>
      <c r="BT83" s="70">
        <v>13.64</v>
      </c>
      <c r="BU83" s="70">
        <v>0</v>
      </c>
      <c r="BV83" s="70">
        <f t="shared" si="191"/>
        <v>42.96</v>
      </c>
      <c r="BW83" s="70">
        <f t="shared" si="192"/>
        <v>0</v>
      </c>
      <c r="BX83" s="70">
        <f t="shared" si="193"/>
        <v>0.45</v>
      </c>
      <c r="BY83" s="70">
        <f t="shared" si="194"/>
        <v>0</v>
      </c>
      <c r="BZ83" s="70">
        <f t="shared" si="195"/>
        <v>1.82</v>
      </c>
      <c r="CA83" s="70">
        <f t="shared" si="196"/>
        <v>0</v>
      </c>
      <c r="CB83" s="70">
        <f t="shared" si="197"/>
        <v>0</v>
      </c>
      <c r="CC83" s="156">
        <f t="shared" si="198"/>
        <v>0</v>
      </c>
      <c r="CD83" s="70">
        <f>ROUND(BV83*75%,2)</f>
        <v>32.22</v>
      </c>
      <c r="CE83" s="70">
        <f t="shared" ref="CE83:CE88" si="222">ROUND(BW83*75%,2)</f>
        <v>0</v>
      </c>
      <c r="CF83" s="70">
        <f t="shared" si="199"/>
        <v>0.45</v>
      </c>
      <c r="CG83" s="70">
        <f t="shared" si="200"/>
        <v>0</v>
      </c>
      <c r="CH83" s="70">
        <f t="shared" si="201"/>
        <v>1.82</v>
      </c>
      <c r="CI83" s="70">
        <f t="shared" si="202"/>
        <v>0</v>
      </c>
      <c r="CJ83" s="70">
        <f t="shared" si="203"/>
        <v>0</v>
      </c>
      <c r="CK83" s="70">
        <f t="shared" si="204"/>
        <v>0</v>
      </c>
      <c r="CL83" s="70">
        <v>10.74</v>
      </c>
      <c r="CM83" s="70">
        <f t="shared" si="205"/>
        <v>162</v>
      </c>
      <c r="CN83" s="70">
        <f t="shared" si="206"/>
        <v>0</v>
      </c>
      <c r="CO83" s="70">
        <f t="shared" si="207"/>
        <v>2</v>
      </c>
      <c r="CP83" s="70">
        <f t="shared" si="208"/>
        <v>0</v>
      </c>
      <c r="CQ83" s="70">
        <f t="shared" si="209"/>
        <v>10</v>
      </c>
      <c r="CR83" s="70">
        <f t="shared" si="210"/>
        <v>0</v>
      </c>
      <c r="CS83" s="70">
        <f t="shared" si="211"/>
        <v>13.64</v>
      </c>
      <c r="CT83" s="70">
        <f t="shared" si="212"/>
        <v>0</v>
      </c>
    </row>
    <row r="84" spans="1:98" s="29" customFormat="1" ht="20.100000000000001" customHeight="1">
      <c r="A84" s="26"/>
      <c r="B84" s="27" t="s">
        <v>65</v>
      </c>
      <c r="C84" s="31">
        <f t="shared" ref="C84:BN84" si="223">+C82+C83</f>
        <v>862</v>
      </c>
      <c r="D84" s="31">
        <f t="shared" si="223"/>
        <v>150</v>
      </c>
      <c r="E84" s="31">
        <f t="shared" si="223"/>
        <v>1012</v>
      </c>
      <c r="F84" s="31">
        <f t="shared" si="223"/>
        <v>2</v>
      </c>
      <c r="G84" s="31">
        <f t="shared" si="223"/>
        <v>0</v>
      </c>
      <c r="H84" s="31">
        <f t="shared" si="223"/>
        <v>2</v>
      </c>
      <c r="I84" s="31">
        <f t="shared" si="223"/>
        <v>25</v>
      </c>
      <c r="J84" s="31">
        <f t="shared" si="223"/>
        <v>0</v>
      </c>
      <c r="K84" s="31">
        <f t="shared" si="223"/>
        <v>25</v>
      </c>
      <c r="L84" s="31">
        <f t="shared" si="223"/>
        <v>48</v>
      </c>
      <c r="M84" s="31">
        <f t="shared" si="223"/>
        <v>0</v>
      </c>
      <c r="N84" s="31">
        <f t="shared" si="223"/>
        <v>48</v>
      </c>
      <c r="O84" s="31">
        <f t="shared" si="223"/>
        <v>937</v>
      </c>
      <c r="P84" s="31">
        <f t="shared" si="223"/>
        <v>150</v>
      </c>
      <c r="Q84" s="31">
        <f t="shared" si="223"/>
        <v>1087</v>
      </c>
      <c r="R84" s="31">
        <f t="shared" si="223"/>
        <v>274.29000000000002</v>
      </c>
      <c r="S84" s="31">
        <f t="shared" si="223"/>
        <v>22.5</v>
      </c>
      <c r="T84" s="31">
        <f t="shared" si="223"/>
        <v>0.64</v>
      </c>
      <c r="U84" s="31">
        <f t="shared" si="223"/>
        <v>0</v>
      </c>
      <c r="V84" s="31">
        <f t="shared" si="223"/>
        <v>7.9499999999999993</v>
      </c>
      <c r="W84" s="76">
        <f t="shared" si="223"/>
        <v>0</v>
      </c>
      <c r="X84" s="31">
        <f t="shared" si="223"/>
        <v>15.28</v>
      </c>
      <c r="Y84" s="31">
        <f t="shared" si="223"/>
        <v>0</v>
      </c>
      <c r="Z84" s="31">
        <f t="shared" si="223"/>
        <v>862</v>
      </c>
      <c r="AA84" s="31">
        <f t="shared" si="223"/>
        <v>150</v>
      </c>
      <c r="AB84" s="31">
        <f t="shared" si="223"/>
        <v>2</v>
      </c>
      <c r="AC84" s="31">
        <f t="shared" si="223"/>
        <v>0</v>
      </c>
      <c r="AD84" s="31">
        <f t="shared" si="223"/>
        <v>15</v>
      </c>
      <c r="AE84" s="31">
        <f t="shared" si="223"/>
        <v>0</v>
      </c>
      <c r="AF84" s="31">
        <f t="shared" si="223"/>
        <v>48</v>
      </c>
      <c r="AG84" s="31">
        <f t="shared" si="223"/>
        <v>0</v>
      </c>
      <c r="AH84" s="31">
        <f t="shared" si="223"/>
        <v>215.5</v>
      </c>
      <c r="AI84" s="31">
        <f t="shared" si="223"/>
        <v>37.5</v>
      </c>
      <c r="AJ84" s="31">
        <f t="shared" si="223"/>
        <v>0.5</v>
      </c>
      <c r="AK84" s="31">
        <f t="shared" si="223"/>
        <v>0</v>
      </c>
      <c r="AL84" s="31">
        <f t="shared" si="223"/>
        <v>0.57000000000000006</v>
      </c>
      <c r="AM84" s="31">
        <f t="shared" si="223"/>
        <v>0</v>
      </c>
      <c r="AN84" s="31">
        <f t="shared" si="223"/>
        <v>12</v>
      </c>
      <c r="AO84" s="31">
        <f t="shared" si="223"/>
        <v>0</v>
      </c>
      <c r="AP84" s="31">
        <f t="shared" si="223"/>
        <v>489.79</v>
      </c>
      <c r="AQ84" s="31">
        <f t="shared" si="223"/>
        <v>60</v>
      </c>
      <c r="AR84" s="31">
        <f t="shared" si="223"/>
        <v>1.1400000000000001</v>
      </c>
      <c r="AS84" s="31">
        <f t="shared" si="223"/>
        <v>0</v>
      </c>
      <c r="AT84" s="31">
        <f t="shared" si="223"/>
        <v>8.52</v>
      </c>
      <c r="AU84" s="31">
        <f t="shared" si="223"/>
        <v>0</v>
      </c>
      <c r="AV84" s="31">
        <f t="shared" si="223"/>
        <v>27.28</v>
      </c>
      <c r="AW84" s="31">
        <f t="shared" si="223"/>
        <v>0</v>
      </c>
      <c r="AX84" s="31">
        <f t="shared" si="223"/>
        <v>201.99</v>
      </c>
      <c r="AY84" s="31">
        <f t="shared" si="223"/>
        <v>37.5</v>
      </c>
      <c r="AZ84" s="31">
        <f t="shared" si="223"/>
        <v>0.41</v>
      </c>
      <c r="BA84" s="31">
        <f t="shared" si="223"/>
        <v>0</v>
      </c>
      <c r="BB84" s="31">
        <f t="shared" si="223"/>
        <v>3.75</v>
      </c>
      <c r="BC84" s="31">
        <f t="shared" si="223"/>
        <v>0</v>
      </c>
      <c r="BD84" s="31">
        <f t="shared" si="223"/>
        <v>0</v>
      </c>
      <c r="BE84" s="31">
        <f t="shared" si="223"/>
        <v>0</v>
      </c>
      <c r="BF84" s="31">
        <f t="shared" si="223"/>
        <v>691.78</v>
      </c>
      <c r="BG84" s="31">
        <f t="shared" si="223"/>
        <v>97.5</v>
      </c>
      <c r="BH84" s="31">
        <f t="shared" si="223"/>
        <v>1.55</v>
      </c>
      <c r="BI84" s="31">
        <f t="shared" si="223"/>
        <v>0</v>
      </c>
      <c r="BJ84" s="31">
        <f t="shared" si="223"/>
        <v>12.27</v>
      </c>
      <c r="BK84" s="31">
        <f t="shared" si="223"/>
        <v>0</v>
      </c>
      <c r="BL84" s="31">
        <f t="shared" si="223"/>
        <v>27.28</v>
      </c>
      <c r="BM84" s="31">
        <f t="shared" si="223"/>
        <v>0</v>
      </c>
      <c r="BN84" s="31">
        <f t="shared" si="223"/>
        <v>862</v>
      </c>
      <c r="BO84" s="31">
        <f t="shared" ref="BO84:CT84" si="224">+BO82+BO83</f>
        <v>150</v>
      </c>
      <c r="BP84" s="31">
        <f t="shared" si="224"/>
        <v>2</v>
      </c>
      <c r="BQ84" s="31">
        <f t="shared" si="224"/>
        <v>0</v>
      </c>
      <c r="BR84" s="31">
        <f t="shared" si="224"/>
        <v>15</v>
      </c>
      <c r="BS84" s="31">
        <f t="shared" si="224"/>
        <v>0</v>
      </c>
      <c r="BT84" s="31">
        <f t="shared" si="224"/>
        <v>27.28</v>
      </c>
      <c r="BU84" s="31">
        <f t="shared" si="224"/>
        <v>0</v>
      </c>
      <c r="BV84" s="31">
        <f t="shared" si="224"/>
        <v>170.22</v>
      </c>
      <c r="BW84" s="31">
        <f t="shared" si="224"/>
        <v>52.5</v>
      </c>
      <c r="BX84" s="31">
        <f t="shared" si="224"/>
        <v>0.45</v>
      </c>
      <c r="BY84" s="31">
        <f t="shared" si="224"/>
        <v>0</v>
      </c>
      <c r="BZ84" s="31">
        <f t="shared" si="224"/>
        <v>2.73</v>
      </c>
      <c r="CA84" s="31">
        <f t="shared" si="224"/>
        <v>0</v>
      </c>
      <c r="CB84" s="31">
        <f t="shared" si="224"/>
        <v>0</v>
      </c>
      <c r="CC84" s="76">
        <f t="shared" si="224"/>
        <v>0</v>
      </c>
      <c r="CD84" s="31">
        <f t="shared" si="224"/>
        <v>159.48000000000002</v>
      </c>
      <c r="CE84" s="31">
        <f t="shared" si="224"/>
        <v>39.380000000000003</v>
      </c>
      <c r="CF84" s="31">
        <f t="shared" si="224"/>
        <v>0.45</v>
      </c>
      <c r="CG84" s="31">
        <f t="shared" si="224"/>
        <v>0</v>
      </c>
      <c r="CH84" s="31">
        <f t="shared" si="224"/>
        <v>2.73</v>
      </c>
      <c r="CI84" s="31">
        <f t="shared" si="224"/>
        <v>0</v>
      </c>
      <c r="CJ84" s="31">
        <f t="shared" si="224"/>
        <v>0</v>
      </c>
      <c r="CK84" s="31">
        <f t="shared" si="224"/>
        <v>0</v>
      </c>
      <c r="CL84" s="31">
        <f t="shared" si="224"/>
        <v>10.74</v>
      </c>
      <c r="CM84" s="31">
        <f t="shared" si="224"/>
        <v>862</v>
      </c>
      <c r="CN84" s="31">
        <f t="shared" si="224"/>
        <v>136.88</v>
      </c>
      <c r="CO84" s="31">
        <f t="shared" si="224"/>
        <v>2</v>
      </c>
      <c r="CP84" s="31">
        <f t="shared" si="224"/>
        <v>0</v>
      </c>
      <c r="CQ84" s="31">
        <f t="shared" si="224"/>
        <v>15</v>
      </c>
      <c r="CR84" s="31">
        <f t="shared" si="224"/>
        <v>0</v>
      </c>
      <c r="CS84" s="31">
        <f t="shared" si="224"/>
        <v>27.28</v>
      </c>
      <c r="CT84" s="31">
        <f t="shared" si="224"/>
        <v>0</v>
      </c>
    </row>
    <row r="85" spans="1:98" ht="20.100000000000001" customHeight="1">
      <c r="A85" s="19">
        <v>61</v>
      </c>
      <c r="B85" s="20" t="s">
        <v>67</v>
      </c>
      <c r="C85" s="21">
        <v>320</v>
      </c>
      <c r="D85" s="21">
        <v>90</v>
      </c>
      <c r="E85" s="10">
        <f t="shared" si="136"/>
        <v>410</v>
      </c>
      <c r="F85" s="22">
        <v>5</v>
      </c>
      <c r="G85" s="22">
        <v>0</v>
      </c>
      <c r="H85" s="10">
        <f t="shared" si="155"/>
        <v>5</v>
      </c>
      <c r="I85" s="22">
        <v>10</v>
      </c>
      <c r="J85" s="22">
        <v>0</v>
      </c>
      <c r="K85" s="10">
        <f t="shared" si="156"/>
        <v>10</v>
      </c>
      <c r="L85" s="22">
        <v>60</v>
      </c>
      <c r="M85" s="22">
        <v>0</v>
      </c>
      <c r="N85" s="10">
        <f t="shared" si="14"/>
        <v>60</v>
      </c>
      <c r="O85" s="10">
        <f t="shared" ref="O85:P86" si="225">C85+F85+I85+L85</f>
        <v>395</v>
      </c>
      <c r="P85" s="23">
        <f t="shared" si="225"/>
        <v>90</v>
      </c>
      <c r="Q85" s="10">
        <f t="shared" si="1"/>
        <v>485</v>
      </c>
      <c r="R85" s="65">
        <f t="shared" si="158"/>
        <v>101.82</v>
      </c>
      <c r="S85" s="65">
        <f t="shared" si="159"/>
        <v>13.5</v>
      </c>
      <c r="T85" s="65">
        <f t="shared" si="160"/>
        <v>1.59</v>
      </c>
      <c r="U85" s="65">
        <f t="shared" si="161"/>
        <v>0</v>
      </c>
      <c r="V85" s="65">
        <f t="shared" si="162"/>
        <v>3.18</v>
      </c>
      <c r="W85" s="65">
        <f t="shared" si="163"/>
        <v>0</v>
      </c>
      <c r="X85" s="70">
        <f t="shared" si="164"/>
        <v>19.09</v>
      </c>
      <c r="Y85" s="70">
        <f t="shared" si="165"/>
        <v>0</v>
      </c>
      <c r="Z85" s="83">
        <v>320</v>
      </c>
      <c r="AA85" s="83">
        <v>90</v>
      </c>
      <c r="AB85" s="83">
        <v>5</v>
      </c>
      <c r="AC85" s="83">
        <v>0</v>
      </c>
      <c r="AD85" s="83">
        <v>10</v>
      </c>
      <c r="AE85" s="83">
        <v>0</v>
      </c>
      <c r="AF85" s="83">
        <v>60</v>
      </c>
      <c r="AG85" s="83">
        <v>0</v>
      </c>
      <c r="AH85" s="70">
        <f>ROUND(Z85*25%,2)</f>
        <v>80</v>
      </c>
      <c r="AI85" s="70">
        <f t="shared" si="167"/>
        <v>22.5</v>
      </c>
      <c r="AJ85" s="70">
        <f t="shared" si="94"/>
        <v>1.25</v>
      </c>
      <c r="AK85" s="70">
        <f t="shared" si="168"/>
        <v>0</v>
      </c>
      <c r="AL85" s="70">
        <f t="shared" si="152"/>
        <v>2.5</v>
      </c>
      <c r="AM85" s="70">
        <f t="shared" si="169"/>
        <v>0</v>
      </c>
      <c r="AN85" s="70">
        <f t="shared" si="137"/>
        <v>15</v>
      </c>
      <c r="AO85" s="70">
        <f t="shared" si="138"/>
        <v>0</v>
      </c>
      <c r="AP85" s="70">
        <f t="shared" si="170"/>
        <v>181.82</v>
      </c>
      <c r="AQ85" s="70">
        <f t="shared" si="171"/>
        <v>36</v>
      </c>
      <c r="AR85" s="70">
        <f t="shared" si="172"/>
        <v>2.84</v>
      </c>
      <c r="AS85" s="70">
        <f t="shared" si="173"/>
        <v>0</v>
      </c>
      <c r="AT85" s="70">
        <f t="shared" si="174"/>
        <v>5.68</v>
      </c>
      <c r="AU85" s="70">
        <f t="shared" si="175"/>
        <v>0</v>
      </c>
      <c r="AV85" s="70">
        <f t="shared" si="176"/>
        <v>34.090000000000003</v>
      </c>
      <c r="AW85" s="70">
        <f t="shared" si="177"/>
        <v>0</v>
      </c>
      <c r="AX85" s="70">
        <f t="shared" si="213"/>
        <v>80</v>
      </c>
      <c r="AY85" s="70">
        <f t="shared" si="178"/>
        <v>22.5</v>
      </c>
      <c r="AZ85" s="70">
        <f t="shared" si="144"/>
        <v>1.01</v>
      </c>
      <c r="BA85" s="70">
        <f t="shared" si="179"/>
        <v>0</v>
      </c>
      <c r="BB85" s="70">
        <f t="shared" si="180"/>
        <v>2.5</v>
      </c>
      <c r="BC85" s="70">
        <f t="shared" si="181"/>
        <v>0</v>
      </c>
      <c r="BD85" s="70">
        <f t="shared" si="182"/>
        <v>15</v>
      </c>
      <c r="BE85" s="70">
        <f t="shared" si="100"/>
        <v>0</v>
      </c>
      <c r="BF85" s="70">
        <f t="shared" si="183"/>
        <v>261.82</v>
      </c>
      <c r="BG85" s="70">
        <f t="shared" si="184"/>
        <v>58.5</v>
      </c>
      <c r="BH85" s="70">
        <f t="shared" si="185"/>
        <v>3.8499999999999996</v>
      </c>
      <c r="BI85" s="70">
        <f t="shared" si="186"/>
        <v>0</v>
      </c>
      <c r="BJ85" s="70">
        <f t="shared" si="187"/>
        <v>8.18</v>
      </c>
      <c r="BK85" s="70">
        <f t="shared" si="188"/>
        <v>0</v>
      </c>
      <c r="BL85" s="70">
        <f t="shared" si="189"/>
        <v>49.09</v>
      </c>
      <c r="BM85" s="70">
        <f t="shared" si="190"/>
        <v>0</v>
      </c>
      <c r="BN85" s="115">
        <v>320</v>
      </c>
      <c r="BO85" s="116">
        <v>90</v>
      </c>
      <c r="BP85" s="70">
        <v>5</v>
      </c>
      <c r="BQ85" s="70">
        <v>0</v>
      </c>
      <c r="BR85" s="70">
        <v>10</v>
      </c>
      <c r="BS85" s="70">
        <v>0</v>
      </c>
      <c r="BT85" s="70">
        <v>60</v>
      </c>
      <c r="BU85" s="70">
        <v>0</v>
      </c>
      <c r="BV85" s="70">
        <f t="shared" si="191"/>
        <v>58.18</v>
      </c>
      <c r="BW85" s="70">
        <f t="shared" si="192"/>
        <v>31.5</v>
      </c>
      <c r="BX85" s="70">
        <f t="shared" si="193"/>
        <v>1.1499999999999999</v>
      </c>
      <c r="BY85" s="70">
        <f t="shared" si="194"/>
        <v>0</v>
      </c>
      <c r="BZ85" s="70">
        <f t="shared" si="195"/>
        <v>1.82</v>
      </c>
      <c r="CA85" s="70">
        <f t="shared" si="196"/>
        <v>0</v>
      </c>
      <c r="CB85" s="70">
        <f t="shared" si="197"/>
        <v>10.91</v>
      </c>
      <c r="CC85" s="156">
        <f t="shared" si="198"/>
        <v>0</v>
      </c>
      <c r="CD85" s="70">
        <f>ROUND(BV85*75%,2)</f>
        <v>43.64</v>
      </c>
      <c r="CE85" s="70">
        <f t="shared" si="222"/>
        <v>23.63</v>
      </c>
      <c r="CF85" s="70">
        <f t="shared" si="199"/>
        <v>1.1499999999999999</v>
      </c>
      <c r="CG85" s="70">
        <f t="shared" si="200"/>
        <v>0</v>
      </c>
      <c r="CH85" s="70">
        <f t="shared" si="201"/>
        <v>1.82</v>
      </c>
      <c r="CI85" s="70">
        <f t="shared" si="202"/>
        <v>0</v>
      </c>
      <c r="CJ85" s="70">
        <f t="shared" si="203"/>
        <v>10.91</v>
      </c>
      <c r="CK85" s="70">
        <f t="shared" si="204"/>
        <v>0</v>
      </c>
      <c r="CL85" s="70">
        <v>14.54</v>
      </c>
      <c r="CM85" s="70">
        <f t="shared" si="205"/>
        <v>320</v>
      </c>
      <c r="CN85" s="70">
        <f t="shared" si="206"/>
        <v>82.13</v>
      </c>
      <c r="CO85" s="70">
        <f t="shared" si="207"/>
        <v>5</v>
      </c>
      <c r="CP85" s="70">
        <f t="shared" si="208"/>
        <v>0</v>
      </c>
      <c r="CQ85" s="70">
        <f t="shared" si="209"/>
        <v>10</v>
      </c>
      <c r="CR85" s="70">
        <f t="shared" si="210"/>
        <v>0</v>
      </c>
      <c r="CS85" s="70">
        <f t="shared" si="211"/>
        <v>60</v>
      </c>
      <c r="CT85" s="70">
        <f t="shared" si="212"/>
        <v>0</v>
      </c>
    </row>
    <row r="86" spans="1:98" ht="20.100000000000001" customHeight="1">
      <c r="A86" s="19">
        <v>62</v>
      </c>
      <c r="B86" s="35" t="s">
        <v>68</v>
      </c>
      <c r="C86" s="21">
        <v>800</v>
      </c>
      <c r="D86" s="21">
        <v>0</v>
      </c>
      <c r="E86" s="10">
        <f t="shared" si="136"/>
        <v>800</v>
      </c>
      <c r="F86" s="22">
        <v>90</v>
      </c>
      <c r="G86" s="22">
        <v>0</v>
      </c>
      <c r="H86" s="10">
        <f t="shared" si="155"/>
        <v>90</v>
      </c>
      <c r="I86" s="22">
        <v>131</v>
      </c>
      <c r="J86" s="22">
        <v>0</v>
      </c>
      <c r="K86" s="10">
        <f t="shared" si="156"/>
        <v>131</v>
      </c>
      <c r="L86" s="22">
        <v>0</v>
      </c>
      <c r="M86" s="22">
        <v>0</v>
      </c>
      <c r="N86" s="10">
        <f t="shared" si="14"/>
        <v>0</v>
      </c>
      <c r="O86" s="10">
        <f t="shared" si="225"/>
        <v>1021</v>
      </c>
      <c r="P86" s="23">
        <f t="shared" si="225"/>
        <v>0</v>
      </c>
      <c r="Q86" s="10">
        <f t="shared" si="1"/>
        <v>1021</v>
      </c>
      <c r="R86" s="65">
        <f t="shared" si="158"/>
        <v>254.56</v>
      </c>
      <c r="S86" s="65">
        <f t="shared" si="159"/>
        <v>0</v>
      </c>
      <c r="T86" s="65">
        <f t="shared" si="160"/>
        <v>28.64</v>
      </c>
      <c r="U86" s="65">
        <f t="shared" si="161"/>
        <v>0</v>
      </c>
      <c r="V86" s="65">
        <f t="shared" si="162"/>
        <v>41.68</v>
      </c>
      <c r="W86" s="65">
        <f t="shared" si="163"/>
        <v>0</v>
      </c>
      <c r="X86" s="70">
        <f t="shared" si="164"/>
        <v>0</v>
      </c>
      <c r="Y86" s="70">
        <f t="shared" si="165"/>
        <v>0</v>
      </c>
      <c r="Z86" s="83">
        <v>800</v>
      </c>
      <c r="AA86" s="83">
        <v>0</v>
      </c>
      <c r="AB86" s="86">
        <v>80</v>
      </c>
      <c r="AC86" s="83">
        <v>0</v>
      </c>
      <c r="AD86" s="83">
        <v>131</v>
      </c>
      <c r="AE86" s="83">
        <v>0</v>
      </c>
      <c r="AF86" s="83">
        <v>0</v>
      </c>
      <c r="AG86" s="83">
        <v>0</v>
      </c>
      <c r="AH86" s="70">
        <f t="shared" si="221"/>
        <v>200</v>
      </c>
      <c r="AI86" s="70">
        <f t="shared" si="167"/>
        <v>0</v>
      </c>
      <c r="AJ86" s="70">
        <f t="shared" si="94"/>
        <v>16.82</v>
      </c>
      <c r="AK86" s="70">
        <f t="shared" si="168"/>
        <v>0</v>
      </c>
      <c r="AL86" s="70">
        <f>ROUND(AD86*56.82%-V86,2)-0.02</f>
        <v>32.729999999999997</v>
      </c>
      <c r="AM86" s="70">
        <f t="shared" si="169"/>
        <v>0</v>
      </c>
      <c r="AN86" s="70">
        <f t="shared" si="137"/>
        <v>0</v>
      </c>
      <c r="AO86" s="70">
        <f t="shared" si="138"/>
        <v>0</v>
      </c>
      <c r="AP86" s="70">
        <f t="shared" si="170"/>
        <v>454.56</v>
      </c>
      <c r="AQ86" s="70">
        <f t="shared" si="171"/>
        <v>0</v>
      </c>
      <c r="AR86" s="70">
        <f t="shared" si="172"/>
        <v>45.46</v>
      </c>
      <c r="AS86" s="70">
        <f t="shared" si="173"/>
        <v>0</v>
      </c>
      <c r="AT86" s="70">
        <f t="shared" si="174"/>
        <v>74.41</v>
      </c>
      <c r="AU86" s="70">
        <f t="shared" si="175"/>
        <v>0</v>
      </c>
      <c r="AV86" s="70">
        <f t="shared" si="176"/>
        <v>0</v>
      </c>
      <c r="AW86" s="70">
        <f t="shared" si="177"/>
        <v>0</v>
      </c>
      <c r="AX86" s="70">
        <f t="shared" si="213"/>
        <v>200</v>
      </c>
      <c r="AY86" s="70">
        <f t="shared" si="178"/>
        <v>0</v>
      </c>
      <c r="AZ86" s="70">
        <f t="shared" si="144"/>
        <v>16.22</v>
      </c>
      <c r="BA86" s="70">
        <f t="shared" si="179"/>
        <v>0</v>
      </c>
      <c r="BB86" s="70">
        <f t="shared" si="180"/>
        <v>32.75</v>
      </c>
      <c r="BC86" s="70">
        <f t="shared" si="181"/>
        <v>0</v>
      </c>
      <c r="BD86" s="70">
        <f t="shared" si="182"/>
        <v>0</v>
      </c>
      <c r="BE86" s="70">
        <f t="shared" si="100"/>
        <v>0</v>
      </c>
      <c r="BF86" s="70">
        <f t="shared" si="183"/>
        <v>654.55999999999995</v>
      </c>
      <c r="BG86" s="70">
        <f t="shared" si="184"/>
        <v>0</v>
      </c>
      <c r="BH86" s="70">
        <f t="shared" si="185"/>
        <v>61.68</v>
      </c>
      <c r="BI86" s="70">
        <f t="shared" si="186"/>
        <v>0</v>
      </c>
      <c r="BJ86" s="70">
        <f t="shared" si="187"/>
        <v>107.16</v>
      </c>
      <c r="BK86" s="70">
        <f t="shared" si="188"/>
        <v>0</v>
      </c>
      <c r="BL86" s="70">
        <f t="shared" si="189"/>
        <v>0</v>
      </c>
      <c r="BM86" s="70">
        <f t="shared" si="190"/>
        <v>0</v>
      </c>
      <c r="BN86" s="70">
        <v>800</v>
      </c>
      <c r="BO86" s="70">
        <v>0</v>
      </c>
      <c r="BP86" s="70">
        <v>80</v>
      </c>
      <c r="BQ86" s="70">
        <v>0</v>
      </c>
      <c r="BR86" s="70">
        <v>131</v>
      </c>
      <c r="BS86" s="70">
        <v>0</v>
      </c>
      <c r="BT86" s="70">
        <v>0</v>
      </c>
      <c r="BU86" s="70">
        <v>0</v>
      </c>
      <c r="BV86" s="70">
        <f t="shared" si="191"/>
        <v>145.44</v>
      </c>
      <c r="BW86" s="70">
        <f t="shared" si="192"/>
        <v>0</v>
      </c>
      <c r="BX86" s="70">
        <f t="shared" si="193"/>
        <v>18.32</v>
      </c>
      <c r="BY86" s="70">
        <f t="shared" si="194"/>
        <v>0</v>
      </c>
      <c r="BZ86" s="70">
        <f t="shared" si="195"/>
        <v>23.84</v>
      </c>
      <c r="CA86" s="70">
        <f t="shared" si="196"/>
        <v>0</v>
      </c>
      <c r="CB86" s="70">
        <f t="shared" si="197"/>
        <v>0</v>
      </c>
      <c r="CC86" s="156">
        <f t="shared" si="198"/>
        <v>0</v>
      </c>
      <c r="CD86" s="121">
        <f t="shared" ref="CD86" si="226">BV86</f>
        <v>145.44</v>
      </c>
      <c r="CE86" s="70">
        <f t="shared" si="222"/>
        <v>0</v>
      </c>
      <c r="CF86" s="70">
        <f t="shared" si="199"/>
        <v>18.32</v>
      </c>
      <c r="CG86" s="70">
        <f t="shared" si="200"/>
        <v>0</v>
      </c>
      <c r="CH86" s="70">
        <f t="shared" si="201"/>
        <v>23.84</v>
      </c>
      <c r="CI86" s="70">
        <f t="shared" si="202"/>
        <v>0</v>
      </c>
      <c r="CJ86" s="70">
        <f t="shared" si="203"/>
        <v>0</v>
      </c>
      <c r="CK86" s="70">
        <f t="shared" si="204"/>
        <v>0</v>
      </c>
      <c r="CL86" s="70">
        <v>0</v>
      </c>
      <c r="CM86" s="70">
        <f t="shared" si="205"/>
        <v>800</v>
      </c>
      <c r="CN86" s="70">
        <f t="shared" si="206"/>
        <v>0</v>
      </c>
      <c r="CO86" s="70">
        <f t="shared" si="207"/>
        <v>80</v>
      </c>
      <c r="CP86" s="70">
        <f t="shared" si="208"/>
        <v>0</v>
      </c>
      <c r="CQ86" s="70">
        <f t="shared" si="209"/>
        <v>131</v>
      </c>
      <c r="CR86" s="70">
        <f t="shared" si="210"/>
        <v>0</v>
      </c>
      <c r="CS86" s="70">
        <f t="shared" si="211"/>
        <v>0</v>
      </c>
      <c r="CT86" s="70">
        <f t="shared" si="212"/>
        <v>0</v>
      </c>
    </row>
    <row r="87" spans="1:98" s="29" customFormat="1" ht="20.100000000000001" customHeight="1">
      <c r="A87" s="26"/>
      <c r="B87" s="27" t="s">
        <v>67</v>
      </c>
      <c r="C87" s="31">
        <f t="shared" ref="C87:BU87" si="227">+C85+C86</f>
        <v>1120</v>
      </c>
      <c r="D87" s="31">
        <f t="shared" si="227"/>
        <v>90</v>
      </c>
      <c r="E87" s="31">
        <f t="shared" si="227"/>
        <v>1210</v>
      </c>
      <c r="F87" s="31">
        <f t="shared" si="227"/>
        <v>95</v>
      </c>
      <c r="G87" s="31">
        <f t="shared" si="227"/>
        <v>0</v>
      </c>
      <c r="H87" s="31">
        <f t="shared" si="227"/>
        <v>95</v>
      </c>
      <c r="I87" s="31">
        <f t="shared" si="227"/>
        <v>141</v>
      </c>
      <c r="J87" s="31">
        <f t="shared" si="227"/>
        <v>0</v>
      </c>
      <c r="K87" s="31">
        <f t="shared" si="227"/>
        <v>141</v>
      </c>
      <c r="L87" s="31">
        <f t="shared" si="227"/>
        <v>60</v>
      </c>
      <c r="M87" s="31">
        <f t="shared" si="227"/>
        <v>0</v>
      </c>
      <c r="N87" s="31">
        <f t="shared" si="227"/>
        <v>60</v>
      </c>
      <c r="O87" s="31">
        <f t="shared" si="227"/>
        <v>1416</v>
      </c>
      <c r="P87" s="31">
        <f t="shared" si="227"/>
        <v>90</v>
      </c>
      <c r="Q87" s="31">
        <f t="shared" si="227"/>
        <v>1506</v>
      </c>
      <c r="R87" s="31">
        <f t="shared" si="227"/>
        <v>356.38</v>
      </c>
      <c r="S87" s="31">
        <f t="shared" si="227"/>
        <v>13.5</v>
      </c>
      <c r="T87" s="31">
        <f t="shared" si="227"/>
        <v>30.23</v>
      </c>
      <c r="U87" s="31">
        <f t="shared" si="227"/>
        <v>0</v>
      </c>
      <c r="V87" s="31">
        <f t="shared" si="227"/>
        <v>44.86</v>
      </c>
      <c r="W87" s="76">
        <f t="shared" si="227"/>
        <v>0</v>
      </c>
      <c r="X87" s="31">
        <f t="shared" si="227"/>
        <v>19.09</v>
      </c>
      <c r="Y87" s="31">
        <f t="shared" si="227"/>
        <v>0</v>
      </c>
      <c r="Z87" s="31">
        <f t="shared" si="227"/>
        <v>1120</v>
      </c>
      <c r="AA87" s="31">
        <f t="shared" si="227"/>
        <v>90</v>
      </c>
      <c r="AB87" s="31">
        <f t="shared" si="227"/>
        <v>85</v>
      </c>
      <c r="AC87" s="31">
        <f t="shared" si="227"/>
        <v>0</v>
      </c>
      <c r="AD87" s="31">
        <f t="shared" si="227"/>
        <v>141</v>
      </c>
      <c r="AE87" s="31">
        <f t="shared" si="227"/>
        <v>0</v>
      </c>
      <c r="AF87" s="31">
        <f t="shared" si="227"/>
        <v>60</v>
      </c>
      <c r="AG87" s="31">
        <f t="shared" si="227"/>
        <v>0</v>
      </c>
      <c r="AH87" s="31">
        <f t="shared" si="227"/>
        <v>280</v>
      </c>
      <c r="AI87" s="31">
        <f t="shared" si="227"/>
        <v>22.5</v>
      </c>
      <c r="AJ87" s="31">
        <f t="shared" si="227"/>
        <v>18.07</v>
      </c>
      <c r="AK87" s="31">
        <f t="shared" si="227"/>
        <v>0</v>
      </c>
      <c r="AL87" s="31">
        <f t="shared" si="227"/>
        <v>35.229999999999997</v>
      </c>
      <c r="AM87" s="31">
        <f t="shared" si="227"/>
        <v>0</v>
      </c>
      <c r="AN87" s="31">
        <f t="shared" si="227"/>
        <v>15</v>
      </c>
      <c r="AO87" s="31">
        <f t="shared" si="227"/>
        <v>0</v>
      </c>
      <c r="AP87" s="31">
        <f t="shared" si="227"/>
        <v>636.38</v>
      </c>
      <c r="AQ87" s="31">
        <f t="shared" si="227"/>
        <v>36</v>
      </c>
      <c r="AR87" s="31">
        <f t="shared" si="227"/>
        <v>48.3</v>
      </c>
      <c r="AS87" s="31">
        <f t="shared" si="227"/>
        <v>0</v>
      </c>
      <c r="AT87" s="31">
        <f t="shared" si="227"/>
        <v>80.09</v>
      </c>
      <c r="AU87" s="31">
        <f t="shared" si="227"/>
        <v>0</v>
      </c>
      <c r="AV87" s="31">
        <f t="shared" si="227"/>
        <v>34.090000000000003</v>
      </c>
      <c r="AW87" s="31">
        <f t="shared" si="227"/>
        <v>0</v>
      </c>
      <c r="AX87" s="31">
        <f t="shared" si="227"/>
        <v>280</v>
      </c>
      <c r="AY87" s="31">
        <f t="shared" si="227"/>
        <v>22.5</v>
      </c>
      <c r="AZ87" s="31">
        <f t="shared" si="227"/>
        <v>17.23</v>
      </c>
      <c r="BA87" s="31">
        <f t="shared" si="227"/>
        <v>0</v>
      </c>
      <c r="BB87" s="31">
        <f t="shared" si="227"/>
        <v>35.25</v>
      </c>
      <c r="BC87" s="31">
        <f t="shared" si="227"/>
        <v>0</v>
      </c>
      <c r="BD87" s="31">
        <f t="shared" si="227"/>
        <v>15</v>
      </c>
      <c r="BE87" s="31">
        <f t="shared" si="227"/>
        <v>0</v>
      </c>
      <c r="BF87" s="31">
        <f t="shared" si="227"/>
        <v>916.37999999999988</v>
      </c>
      <c r="BG87" s="31">
        <f t="shared" si="227"/>
        <v>58.5</v>
      </c>
      <c r="BH87" s="31">
        <f t="shared" si="227"/>
        <v>65.53</v>
      </c>
      <c r="BI87" s="31">
        <f t="shared" si="227"/>
        <v>0</v>
      </c>
      <c r="BJ87" s="31">
        <f t="shared" si="227"/>
        <v>115.34</v>
      </c>
      <c r="BK87" s="31">
        <f t="shared" si="227"/>
        <v>0</v>
      </c>
      <c r="BL87" s="31">
        <f t="shared" si="227"/>
        <v>49.09</v>
      </c>
      <c r="BM87" s="31">
        <f t="shared" si="227"/>
        <v>0</v>
      </c>
      <c r="BN87" s="31">
        <f t="shared" si="227"/>
        <v>1120</v>
      </c>
      <c r="BO87" s="31">
        <f t="shared" si="227"/>
        <v>90</v>
      </c>
      <c r="BP87" s="31">
        <f t="shared" si="227"/>
        <v>85</v>
      </c>
      <c r="BQ87" s="31">
        <f t="shared" si="227"/>
        <v>0</v>
      </c>
      <c r="BR87" s="31">
        <f t="shared" si="227"/>
        <v>141</v>
      </c>
      <c r="BS87" s="31">
        <f t="shared" si="227"/>
        <v>0</v>
      </c>
      <c r="BT87" s="31">
        <f t="shared" si="227"/>
        <v>60</v>
      </c>
      <c r="BU87" s="31">
        <f t="shared" si="227"/>
        <v>0</v>
      </c>
      <c r="BV87" s="31">
        <f t="shared" ref="BV87:CT87" si="228">+BV85+BV86</f>
        <v>203.62</v>
      </c>
      <c r="BW87" s="31">
        <f t="shared" si="228"/>
        <v>31.5</v>
      </c>
      <c r="BX87" s="31">
        <f t="shared" si="228"/>
        <v>19.47</v>
      </c>
      <c r="BY87" s="31">
        <f t="shared" si="228"/>
        <v>0</v>
      </c>
      <c r="BZ87" s="31">
        <f t="shared" si="228"/>
        <v>25.66</v>
      </c>
      <c r="CA87" s="31">
        <f t="shared" si="228"/>
        <v>0</v>
      </c>
      <c r="CB87" s="31">
        <f t="shared" si="228"/>
        <v>10.91</v>
      </c>
      <c r="CC87" s="76">
        <f t="shared" si="228"/>
        <v>0</v>
      </c>
      <c r="CD87" s="31">
        <f t="shared" si="228"/>
        <v>189.07999999999998</v>
      </c>
      <c r="CE87" s="31">
        <f t="shared" si="228"/>
        <v>23.63</v>
      </c>
      <c r="CF87" s="31">
        <f t="shared" si="228"/>
        <v>19.47</v>
      </c>
      <c r="CG87" s="31">
        <f t="shared" si="228"/>
        <v>0</v>
      </c>
      <c r="CH87" s="31">
        <f t="shared" si="228"/>
        <v>25.66</v>
      </c>
      <c r="CI87" s="31">
        <f t="shared" si="228"/>
        <v>0</v>
      </c>
      <c r="CJ87" s="31">
        <f t="shared" si="228"/>
        <v>10.91</v>
      </c>
      <c r="CK87" s="31">
        <f t="shared" si="228"/>
        <v>0</v>
      </c>
      <c r="CL87" s="31">
        <f t="shared" si="228"/>
        <v>14.54</v>
      </c>
      <c r="CM87" s="31">
        <f t="shared" si="228"/>
        <v>1120</v>
      </c>
      <c r="CN87" s="31">
        <f t="shared" si="228"/>
        <v>82.13</v>
      </c>
      <c r="CO87" s="31">
        <f t="shared" si="228"/>
        <v>85</v>
      </c>
      <c r="CP87" s="31">
        <f t="shared" si="228"/>
        <v>0</v>
      </c>
      <c r="CQ87" s="31">
        <f t="shared" si="228"/>
        <v>141</v>
      </c>
      <c r="CR87" s="31">
        <f t="shared" si="228"/>
        <v>0</v>
      </c>
      <c r="CS87" s="31">
        <f t="shared" si="228"/>
        <v>60</v>
      </c>
      <c r="CT87" s="31">
        <f t="shared" si="228"/>
        <v>0</v>
      </c>
    </row>
    <row r="88" spans="1:98" ht="20.100000000000001" customHeight="1">
      <c r="A88" s="19">
        <v>64</v>
      </c>
      <c r="B88" s="20" t="s">
        <v>69</v>
      </c>
      <c r="C88" s="21">
        <v>600</v>
      </c>
      <c r="D88" s="21">
        <v>200</v>
      </c>
      <c r="E88" s="10">
        <f t="shared" si="136"/>
        <v>800</v>
      </c>
      <c r="F88" s="22">
        <v>25</v>
      </c>
      <c r="G88" s="22">
        <v>0</v>
      </c>
      <c r="H88" s="10">
        <f t="shared" si="155"/>
        <v>25</v>
      </c>
      <c r="I88" s="22">
        <v>35</v>
      </c>
      <c r="J88" s="22">
        <v>20</v>
      </c>
      <c r="K88" s="10">
        <f t="shared" si="156"/>
        <v>55</v>
      </c>
      <c r="L88" s="22">
        <v>80</v>
      </c>
      <c r="M88" s="22">
        <v>120</v>
      </c>
      <c r="N88" s="10">
        <f t="shared" si="14"/>
        <v>200</v>
      </c>
      <c r="O88" s="10">
        <f t="shared" ref="O88:P90" si="229">C88+F88+I88+L88</f>
        <v>740</v>
      </c>
      <c r="P88" s="23">
        <f t="shared" si="229"/>
        <v>340</v>
      </c>
      <c r="Q88" s="10">
        <f t="shared" ref="Q88:Q169" si="230">O88+P88</f>
        <v>1080</v>
      </c>
      <c r="R88" s="65">
        <f t="shared" si="158"/>
        <v>190.92</v>
      </c>
      <c r="S88" s="65">
        <f t="shared" si="159"/>
        <v>30</v>
      </c>
      <c r="T88" s="65">
        <f t="shared" si="160"/>
        <v>7.96</v>
      </c>
      <c r="U88" s="65">
        <f t="shared" si="161"/>
        <v>0</v>
      </c>
      <c r="V88" s="65">
        <f t="shared" si="162"/>
        <v>11.14</v>
      </c>
      <c r="W88" s="65">
        <f t="shared" si="163"/>
        <v>3</v>
      </c>
      <c r="X88" s="70">
        <f t="shared" si="164"/>
        <v>25.46</v>
      </c>
      <c r="Y88" s="70">
        <f t="shared" si="165"/>
        <v>18</v>
      </c>
      <c r="Z88" s="83">
        <v>600</v>
      </c>
      <c r="AA88" s="83">
        <v>200</v>
      </c>
      <c r="AB88" s="83">
        <v>25</v>
      </c>
      <c r="AC88" s="83">
        <v>0</v>
      </c>
      <c r="AD88" s="83">
        <v>35</v>
      </c>
      <c r="AE88" s="83">
        <v>20</v>
      </c>
      <c r="AF88" s="83">
        <v>80</v>
      </c>
      <c r="AG88" s="83">
        <v>120</v>
      </c>
      <c r="AH88" s="70">
        <f t="shared" ref="AH88:AH89" si="231">ROUND(Z88*25%,2)</f>
        <v>150</v>
      </c>
      <c r="AI88" s="70">
        <f t="shared" si="167"/>
        <v>50</v>
      </c>
      <c r="AJ88" s="70">
        <f t="shared" ref="AJ88:AJ90" si="232">ROUND(AB88*56.82%-T88,2)</f>
        <v>6.25</v>
      </c>
      <c r="AK88" s="70">
        <f t="shared" si="168"/>
        <v>0</v>
      </c>
      <c r="AL88" s="70">
        <f t="shared" si="152"/>
        <v>8.75</v>
      </c>
      <c r="AM88" s="70">
        <f t="shared" si="169"/>
        <v>5</v>
      </c>
      <c r="AN88" s="70">
        <f t="shared" si="137"/>
        <v>20</v>
      </c>
      <c r="AO88" s="70">
        <f t="shared" si="138"/>
        <v>30</v>
      </c>
      <c r="AP88" s="70">
        <f t="shared" si="170"/>
        <v>340.91999999999996</v>
      </c>
      <c r="AQ88" s="70">
        <f t="shared" si="171"/>
        <v>80</v>
      </c>
      <c r="AR88" s="70">
        <f t="shared" si="172"/>
        <v>14.21</v>
      </c>
      <c r="AS88" s="70">
        <f t="shared" si="173"/>
        <v>0</v>
      </c>
      <c r="AT88" s="70">
        <f t="shared" si="174"/>
        <v>19.89</v>
      </c>
      <c r="AU88" s="70">
        <f t="shared" si="175"/>
        <v>8</v>
      </c>
      <c r="AV88" s="70">
        <f t="shared" si="176"/>
        <v>45.46</v>
      </c>
      <c r="AW88" s="70">
        <f t="shared" si="177"/>
        <v>48</v>
      </c>
      <c r="AX88" s="93">
        <f>ROUND(Z88*16.66%,2)</f>
        <v>99.96</v>
      </c>
      <c r="AY88" s="93">
        <f>ROUND(AA88*16.66%,2)</f>
        <v>33.32</v>
      </c>
      <c r="AZ88" s="70">
        <f t="shared" si="144"/>
        <v>5.07</v>
      </c>
      <c r="BA88" s="70">
        <f t="shared" si="179"/>
        <v>0</v>
      </c>
      <c r="BB88" s="70">
        <f t="shared" si="180"/>
        <v>8.75</v>
      </c>
      <c r="BC88" s="70">
        <f t="shared" si="181"/>
        <v>5</v>
      </c>
      <c r="BD88" s="70">
        <f t="shared" si="182"/>
        <v>20</v>
      </c>
      <c r="BE88" s="70">
        <f t="shared" si="100"/>
        <v>28.84</v>
      </c>
      <c r="BF88" s="70">
        <f t="shared" si="183"/>
        <v>440.87999999999994</v>
      </c>
      <c r="BG88" s="70">
        <f t="shared" si="184"/>
        <v>113.32</v>
      </c>
      <c r="BH88" s="70">
        <f t="shared" si="185"/>
        <v>19.28</v>
      </c>
      <c r="BI88" s="70">
        <f t="shared" si="186"/>
        <v>0</v>
      </c>
      <c r="BJ88" s="70">
        <f t="shared" si="187"/>
        <v>28.64</v>
      </c>
      <c r="BK88" s="70">
        <f t="shared" si="188"/>
        <v>13</v>
      </c>
      <c r="BL88" s="70">
        <f t="shared" si="189"/>
        <v>65.460000000000008</v>
      </c>
      <c r="BM88" s="70">
        <f t="shared" si="190"/>
        <v>76.84</v>
      </c>
      <c r="BN88" s="70">
        <v>600</v>
      </c>
      <c r="BO88" s="70">
        <v>200</v>
      </c>
      <c r="BP88" s="70">
        <v>25</v>
      </c>
      <c r="BQ88" s="70">
        <v>0</v>
      </c>
      <c r="BR88" s="70">
        <v>35</v>
      </c>
      <c r="BS88" s="70">
        <v>20</v>
      </c>
      <c r="BT88" s="70">
        <v>80</v>
      </c>
      <c r="BU88" s="70">
        <v>120</v>
      </c>
      <c r="BV88" s="70">
        <f t="shared" si="191"/>
        <v>159.12</v>
      </c>
      <c r="BW88" s="70">
        <f t="shared" si="192"/>
        <v>86.68</v>
      </c>
      <c r="BX88" s="70">
        <f t="shared" si="193"/>
        <v>5.72</v>
      </c>
      <c r="BY88" s="70">
        <f t="shared" si="194"/>
        <v>0</v>
      </c>
      <c r="BZ88" s="70">
        <f t="shared" si="195"/>
        <v>6.36</v>
      </c>
      <c r="CA88" s="70">
        <f t="shared" si="196"/>
        <v>7</v>
      </c>
      <c r="CB88" s="70">
        <f t="shared" si="197"/>
        <v>14.54</v>
      </c>
      <c r="CC88" s="156">
        <f t="shared" si="198"/>
        <v>43.16</v>
      </c>
      <c r="CD88" s="121">
        <f t="shared" ref="CD88:CE89" si="233">BV88</f>
        <v>159.12</v>
      </c>
      <c r="CE88" s="70">
        <f t="shared" si="222"/>
        <v>65.010000000000005</v>
      </c>
      <c r="CF88" s="70">
        <f t="shared" si="199"/>
        <v>5.72</v>
      </c>
      <c r="CG88" s="70">
        <f t="shared" si="200"/>
        <v>0</v>
      </c>
      <c r="CH88" s="70">
        <f t="shared" si="201"/>
        <v>6.36</v>
      </c>
      <c r="CI88" s="70">
        <f t="shared" si="202"/>
        <v>7</v>
      </c>
      <c r="CJ88" s="70">
        <f t="shared" si="203"/>
        <v>14.54</v>
      </c>
      <c r="CK88" s="70">
        <f t="shared" si="204"/>
        <v>43.16</v>
      </c>
      <c r="CL88" s="70"/>
      <c r="CM88" s="70">
        <f t="shared" si="205"/>
        <v>600</v>
      </c>
      <c r="CN88" s="70">
        <f t="shared" si="206"/>
        <v>178.32999999999998</v>
      </c>
      <c r="CO88" s="70">
        <f t="shared" si="207"/>
        <v>25</v>
      </c>
      <c r="CP88" s="70">
        <f t="shared" si="208"/>
        <v>0</v>
      </c>
      <c r="CQ88" s="70">
        <f t="shared" si="209"/>
        <v>35</v>
      </c>
      <c r="CR88" s="70">
        <f t="shared" si="210"/>
        <v>20</v>
      </c>
      <c r="CS88" s="70">
        <f t="shared" si="211"/>
        <v>80</v>
      </c>
      <c r="CT88" s="70">
        <f t="shared" si="212"/>
        <v>120</v>
      </c>
    </row>
    <row r="89" spans="1:98" ht="20.100000000000001" customHeight="1">
      <c r="A89" s="19">
        <v>65</v>
      </c>
      <c r="B89" s="20" t="s">
        <v>70</v>
      </c>
      <c r="C89" s="21">
        <v>200</v>
      </c>
      <c r="D89" s="21">
        <v>1000</v>
      </c>
      <c r="E89" s="10">
        <f t="shared" si="136"/>
        <v>1200</v>
      </c>
      <c r="F89" s="22">
        <v>35</v>
      </c>
      <c r="G89" s="22">
        <v>0</v>
      </c>
      <c r="H89" s="10">
        <f t="shared" si="155"/>
        <v>35</v>
      </c>
      <c r="I89" s="22">
        <v>25</v>
      </c>
      <c r="J89" s="22">
        <v>0</v>
      </c>
      <c r="K89" s="10">
        <f t="shared" si="156"/>
        <v>25</v>
      </c>
      <c r="L89" s="22">
        <v>100</v>
      </c>
      <c r="M89" s="22">
        <v>100</v>
      </c>
      <c r="N89" s="10">
        <f t="shared" ref="N89" si="234">L89+M89</f>
        <v>200</v>
      </c>
      <c r="O89" s="10">
        <f t="shared" si="229"/>
        <v>360</v>
      </c>
      <c r="P89" s="23">
        <f t="shared" si="229"/>
        <v>1100</v>
      </c>
      <c r="Q89" s="10">
        <f t="shared" si="230"/>
        <v>1460</v>
      </c>
      <c r="R89" s="65">
        <f>ROUND(C89*31.82%,2)-0.05</f>
        <v>63.59</v>
      </c>
      <c r="S89" s="65">
        <f t="shared" si="159"/>
        <v>150</v>
      </c>
      <c r="T89" s="65">
        <f>ROUND(F89*31.82%,2)-0.01</f>
        <v>11.13</v>
      </c>
      <c r="U89" s="65">
        <f t="shared" si="161"/>
        <v>0</v>
      </c>
      <c r="V89" s="65">
        <f>ROUND(I89*31.82%,2)-0.02</f>
        <v>7.94</v>
      </c>
      <c r="W89" s="65">
        <f t="shared" si="163"/>
        <v>0</v>
      </c>
      <c r="X89" s="70">
        <f>ROUND(L89*31.82%,2)-0.01</f>
        <v>31.81</v>
      </c>
      <c r="Y89" s="70">
        <f t="shared" si="165"/>
        <v>15</v>
      </c>
      <c r="Z89" s="83">
        <v>200</v>
      </c>
      <c r="AA89" s="83">
        <v>1000</v>
      </c>
      <c r="AB89" s="83">
        <v>35</v>
      </c>
      <c r="AC89" s="83">
        <v>0</v>
      </c>
      <c r="AD89" s="83">
        <v>25</v>
      </c>
      <c r="AE89" s="83">
        <v>0</v>
      </c>
      <c r="AF89" s="83">
        <v>100</v>
      </c>
      <c r="AG89" s="83">
        <v>100</v>
      </c>
      <c r="AH89" s="70">
        <f t="shared" si="231"/>
        <v>50</v>
      </c>
      <c r="AI89" s="70">
        <f t="shared" si="167"/>
        <v>250</v>
      </c>
      <c r="AJ89" s="70">
        <f t="shared" si="232"/>
        <v>8.76</v>
      </c>
      <c r="AK89" s="70">
        <f t="shared" si="168"/>
        <v>0</v>
      </c>
      <c r="AL89" s="70">
        <f t="shared" si="152"/>
        <v>6.27</v>
      </c>
      <c r="AM89" s="70">
        <f t="shared" si="169"/>
        <v>0</v>
      </c>
      <c r="AN89" s="86">
        <f t="shared" si="137"/>
        <v>25</v>
      </c>
      <c r="AO89" s="70">
        <f t="shared" si="138"/>
        <v>25</v>
      </c>
      <c r="AP89" s="70">
        <f t="shared" si="170"/>
        <v>113.59</v>
      </c>
      <c r="AQ89" s="70">
        <f t="shared" si="171"/>
        <v>400</v>
      </c>
      <c r="AR89" s="70">
        <f t="shared" si="172"/>
        <v>19.89</v>
      </c>
      <c r="AS89" s="70">
        <f t="shared" si="173"/>
        <v>0</v>
      </c>
      <c r="AT89" s="70">
        <f t="shared" si="174"/>
        <v>14.21</v>
      </c>
      <c r="AU89" s="70">
        <f t="shared" si="175"/>
        <v>0</v>
      </c>
      <c r="AV89" s="70">
        <f t="shared" si="176"/>
        <v>56.81</v>
      </c>
      <c r="AW89" s="70">
        <f t="shared" si="177"/>
        <v>40</v>
      </c>
      <c r="AX89" s="70">
        <f t="shared" si="213"/>
        <v>50</v>
      </c>
      <c r="AY89" s="70">
        <f t="shared" si="178"/>
        <v>250</v>
      </c>
      <c r="AZ89" s="70">
        <f t="shared" si="144"/>
        <v>7.09</v>
      </c>
      <c r="BA89" s="70">
        <f t="shared" si="179"/>
        <v>0</v>
      </c>
      <c r="BB89" s="70">
        <f t="shared" si="180"/>
        <v>6.25</v>
      </c>
      <c r="BC89" s="70">
        <f t="shared" si="181"/>
        <v>0</v>
      </c>
      <c r="BD89" s="87">
        <f>ROUND(AF89*25%,2)-25</f>
        <v>0</v>
      </c>
      <c r="BE89" s="87">
        <v>0</v>
      </c>
      <c r="BF89" s="70">
        <f t="shared" si="183"/>
        <v>163.59</v>
      </c>
      <c r="BG89" s="70">
        <f t="shared" si="184"/>
        <v>650</v>
      </c>
      <c r="BH89" s="70">
        <f t="shared" si="185"/>
        <v>26.98</v>
      </c>
      <c r="BI89" s="70">
        <f t="shared" si="186"/>
        <v>0</v>
      </c>
      <c r="BJ89" s="70">
        <f t="shared" si="187"/>
        <v>20.46</v>
      </c>
      <c r="BK89" s="70">
        <f t="shared" si="188"/>
        <v>0</v>
      </c>
      <c r="BL89" s="70">
        <f t="shared" si="189"/>
        <v>56.81</v>
      </c>
      <c r="BM89" s="70">
        <f t="shared" si="190"/>
        <v>40</v>
      </c>
      <c r="BN89" s="84">
        <v>225</v>
      </c>
      <c r="BO89" s="70">
        <v>1000</v>
      </c>
      <c r="BP89" s="70">
        <v>26.98</v>
      </c>
      <c r="BQ89" s="70">
        <v>0</v>
      </c>
      <c r="BR89" s="70">
        <v>25</v>
      </c>
      <c r="BS89" s="70">
        <v>0</v>
      </c>
      <c r="BT89" s="70">
        <v>56.81</v>
      </c>
      <c r="BU89" s="70">
        <v>100</v>
      </c>
      <c r="BV89" s="70">
        <f t="shared" si="191"/>
        <v>61.41</v>
      </c>
      <c r="BW89" s="70">
        <f t="shared" si="192"/>
        <v>350</v>
      </c>
      <c r="BX89" s="70">
        <f t="shared" si="193"/>
        <v>0</v>
      </c>
      <c r="BY89" s="70">
        <f t="shared" si="194"/>
        <v>0</v>
      </c>
      <c r="BZ89" s="70">
        <f t="shared" si="195"/>
        <v>4.54</v>
      </c>
      <c r="CA89" s="70">
        <f t="shared" si="196"/>
        <v>0</v>
      </c>
      <c r="CB89" s="70">
        <f t="shared" si="197"/>
        <v>0</v>
      </c>
      <c r="CC89" s="156">
        <f t="shared" si="198"/>
        <v>60</v>
      </c>
      <c r="CD89" s="121">
        <f t="shared" si="233"/>
        <v>61.41</v>
      </c>
      <c r="CE89" s="121">
        <f t="shared" si="233"/>
        <v>350</v>
      </c>
      <c r="CF89" s="70">
        <f t="shared" si="199"/>
        <v>0</v>
      </c>
      <c r="CG89" s="70">
        <f t="shared" si="200"/>
        <v>0</v>
      </c>
      <c r="CH89" s="70">
        <f t="shared" si="201"/>
        <v>4.54</v>
      </c>
      <c r="CI89" s="70">
        <f t="shared" si="202"/>
        <v>0</v>
      </c>
      <c r="CJ89" s="70">
        <f t="shared" si="203"/>
        <v>0</v>
      </c>
      <c r="CK89" s="70">
        <f t="shared" si="204"/>
        <v>60</v>
      </c>
      <c r="CL89" s="70"/>
      <c r="CM89" s="70">
        <f t="shared" si="205"/>
        <v>225</v>
      </c>
      <c r="CN89" s="70">
        <f t="shared" si="206"/>
        <v>1000</v>
      </c>
      <c r="CO89" s="70">
        <f t="shared" si="207"/>
        <v>26.98</v>
      </c>
      <c r="CP89" s="70">
        <f t="shared" si="208"/>
        <v>0</v>
      </c>
      <c r="CQ89" s="70">
        <f t="shared" si="209"/>
        <v>25</v>
      </c>
      <c r="CR89" s="70">
        <f t="shared" si="210"/>
        <v>0</v>
      </c>
      <c r="CS89" s="70">
        <f t="shared" si="211"/>
        <v>56.81</v>
      </c>
      <c r="CT89" s="70">
        <f t="shared" si="212"/>
        <v>100</v>
      </c>
    </row>
    <row r="90" spans="1:98" ht="20.100000000000001" customHeight="1">
      <c r="A90" s="19">
        <v>66</v>
      </c>
      <c r="B90" s="35" t="s">
        <v>71</v>
      </c>
      <c r="C90" s="21">
        <v>25</v>
      </c>
      <c r="D90" s="21">
        <v>0</v>
      </c>
      <c r="E90" s="10">
        <f t="shared" si="136"/>
        <v>25</v>
      </c>
      <c r="F90" s="22">
        <v>0</v>
      </c>
      <c r="G90" s="22">
        <v>0</v>
      </c>
      <c r="H90" s="10">
        <f t="shared" si="155"/>
        <v>0</v>
      </c>
      <c r="I90" s="22">
        <v>0</v>
      </c>
      <c r="J90" s="22">
        <v>0</v>
      </c>
      <c r="K90" s="10">
        <f t="shared" si="156"/>
        <v>0</v>
      </c>
      <c r="L90" s="22">
        <v>0</v>
      </c>
      <c r="M90" s="22">
        <v>0</v>
      </c>
      <c r="N90" s="10">
        <f>L90+M90</f>
        <v>0</v>
      </c>
      <c r="O90" s="10">
        <f t="shared" si="229"/>
        <v>25</v>
      </c>
      <c r="P90" s="23">
        <f t="shared" si="229"/>
        <v>0</v>
      </c>
      <c r="Q90" s="10">
        <f>O90+P90</f>
        <v>25</v>
      </c>
      <c r="R90" s="65">
        <f>ROUND(C90*31.82%,2)-7.96</f>
        <v>0</v>
      </c>
      <c r="S90" s="65">
        <f t="shared" si="159"/>
        <v>0</v>
      </c>
      <c r="T90" s="65">
        <f t="shared" si="160"/>
        <v>0</v>
      </c>
      <c r="U90" s="65">
        <f t="shared" si="161"/>
        <v>0</v>
      </c>
      <c r="V90" s="65">
        <f t="shared" si="162"/>
        <v>0</v>
      </c>
      <c r="W90" s="65">
        <f t="shared" si="163"/>
        <v>0</v>
      </c>
      <c r="X90" s="70">
        <f t="shared" si="164"/>
        <v>0</v>
      </c>
      <c r="Y90" s="70">
        <f t="shared" si="165"/>
        <v>0</v>
      </c>
      <c r="Z90" s="83">
        <v>25</v>
      </c>
      <c r="AA90" s="83">
        <v>0</v>
      </c>
      <c r="AB90" s="83">
        <v>0</v>
      </c>
      <c r="AC90" s="83">
        <v>0</v>
      </c>
      <c r="AD90" s="83">
        <v>0</v>
      </c>
      <c r="AE90" s="83">
        <v>0</v>
      </c>
      <c r="AF90" s="83">
        <v>0</v>
      </c>
      <c r="AG90" s="83">
        <v>0</v>
      </c>
      <c r="AH90" s="86">
        <f>ROUND(Z90*25%,2)-6.25</f>
        <v>0</v>
      </c>
      <c r="AI90" s="70">
        <f t="shared" si="167"/>
        <v>0</v>
      </c>
      <c r="AJ90" s="70">
        <f t="shared" si="232"/>
        <v>0</v>
      </c>
      <c r="AK90" s="70">
        <f t="shared" si="168"/>
        <v>0</v>
      </c>
      <c r="AL90" s="70">
        <f t="shared" si="152"/>
        <v>0</v>
      </c>
      <c r="AM90" s="70">
        <f t="shared" si="169"/>
        <v>0</v>
      </c>
      <c r="AN90" s="70">
        <f t="shared" si="137"/>
        <v>0</v>
      </c>
      <c r="AO90" s="70">
        <f t="shared" si="138"/>
        <v>0</v>
      </c>
      <c r="AP90" s="70">
        <f t="shared" si="170"/>
        <v>0</v>
      </c>
      <c r="AQ90" s="70">
        <f t="shared" si="171"/>
        <v>0</v>
      </c>
      <c r="AR90" s="70">
        <f t="shared" si="172"/>
        <v>0</v>
      </c>
      <c r="AS90" s="70">
        <f t="shared" si="173"/>
        <v>0</v>
      </c>
      <c r="AT90" s="70">
        <f t="shared" si="174"/>
        <v>0</v>
      </c>
      <c r="AU90" s="70">
        <f t="shared" si="175"/>
        <v>0</v>
      </c>
      <c r="AV90" s="70">
        <f t="shared" si="176"/>
        <v>0</v>
      </c>
      <c r="AW90" s="70">
        <f t="shared" si="177"/>
        <v>0</v>
      </c>
      <c r="AX90" s="86">
        <f>ROUND(Z90*25%,2)-6.25</f>
        <v>0</v>
      </c>
      <c r="AY90" s="70">
        <f t="shared" si="178"/>
        <v>0</v>
      </c>
      <c r="AZ90" s="70">
        <f t="shared" si="144"/>
        <v>0</v>
      </c>
      <c r="BA90" s="70">
        <f t="shared" si="179"/>
        <v>0</v>
      </c>
      <c r="BB90" s="70">
        <f t="shared" si="180"/>
        <v>0</v>
      </c>
      <c r="BC90" s="70">
        <f t="shared" si="181"/>
        <v>0</v>
      </c>
      <c r="BD90" s="70">
        <f t="shared" si="182"/>
        <v>0</v>
      </c>
      <c r="BE90" s="70">
        <f>ROUND(AG90*24.03%,2)</f>
        <v>0</v>
      </c>
      <c r="BF90" s="70">
        <f t="shared" si="183"/>
        <v>0</v>
      </c>
      <c r="BG90" s="70">
        <f t="shared" si="184"/>
        <v>0</v>
      </c>
      <c r="BH90" s="70">
        <f t="shared" si="185"/>
        <v>0</v>
      </c>
      <c r="BI90" s="70">
        <f t="shared" si="186"/>
        <v>0</v>
      </c>
      <c r="BJ90" s="70">
        <f t="shared" si="187"/>
        <v>0</v>
      </c>
      <c r="BK90" s="70">
        <f t="shared" si="188"/>
        <v>0</v>
      </c>
      <c r="BL90" s="70">
        <f t="shared" si="189"/>
        <v>0</v>
      </c>
      <c r="BM90" s="70">
        <f t="shared" si="190"/>
        <v>0</v>
      </c>
      <c r="BN90" s="70">
        <v>0</v>
      </c>
      <c r="BO90" s="70">
        <v>0</v>
      </c>
      <c r="BP90" s="70">
        <v>0</v>
      </c>
      <c r="BQ90" s="70">
        <v>0</v>
      </c>
      <c r="BR90" s="70">
        <v>0</v>
      </c>
      <c r="BS90" s="70">
        <v>0</v>
      </c>
      <c r="BT90" s="70">
        <v>0</v>
      </c>
      <c r="BU90" s="70">
        <v>0</v>
      </c>
      <c r="BV90" s="70">
        <f t="shared" si="191"/>
        <v>0</v>
      </c>
      <c r="BW90" s="70">
        <f t="shared" si="192"/>
        <v>0</v>
      </c>
      <c r="BX90" s="70">
        <f t="shared" si="193"/>
        <v>0</v>
      </c>
      <c r="BY90" s="70">
        <f t="shared" si="194"/>
        <v>0</v>
      </c>
      <c r="BZ90" s="70">
        <f t="shared" si="195"/>
        <v>0</v>
      </c>
      <c r="CA90" s="70">
        <f t="shared" si="196"/>
        <v>0</v>
      </c>
      <c r="CB90" s="70">
        <f t="shared" si="197"/>
        <v>0</v>
      </c>
      <c r="CC90" s="156">
        <f t="shared" si="198"/>
        <v>0</v>
      </c>
      <c r="CD90" s="70">
        <f>ROUND(BV90*75%,2)</f>
        <v>0</v>
      </c>
      <c r="CE90" s="70">
        <f>ROUND(BW90*75%,2)</f>
        <v>0</v>
      </c>
      <c r="CF90" s="70">
        <f t="shared" si="199"/>
        <v>0</v>
      </c>
      <c r="CG90" s="70">
        <f t="shared" si="200"/>
        <v>0</v>
      </c>
      <c r="CH90" s="70">
        <f t="shared" si="201"/>
        <v>0</v>
      </c>
      <c r="CI90" s="70">
        <f t="shared" si="202"/>
        <v>0</v>
      </c>
      <c r="CJ90" s="70">
        <f t="shared" si="203"/>
        <v>0</v>
      </c>
      <c r="CK90" s="70">
        <f t="shared" si="204"/>
        <v>0</v>
      </c>
      <c r="CL90" s="70"/>
      <c r="CM90" s="70">
        <f t="shared" si="205"/>
        <v>0</v>
      </c>
      <c r="CN90" s="70">
        <f t="shared" si="206"/>
        <v>0</v>
      </c>
      <c r="CO90" s="70">
        <f t="shared" si="207"/>
        <v>0</v>
      </c>
      <c r="CP90" s="70">
        <f t="shared" si="208"/>
        <v>0</v>
      </c>
      <c r="CQ90" s="70">
        <f t="shared" si="209"/>
        <v>0</v>
      </c>
      <c r="CR90" s="70">
        <f t="shared" si="210"/>
        <v>0</v>
      </c>
      <c r="CS90" s="70">
        <f t="shared" si="211"/>
        <v>0</v>
      </c>
      <c r="CT90" s="70">
        <f t="shared" si="212"/>
        <v>0</v>
      </c>
    </row>
    <row r="91" spans="1:98" s="41" customFormat="1" ht="20.100000000000001" customHeight="1">
      <c r="A91" s="38"/>
      <c r="B91" s="39" t="s">
        <v>72</v>
      </c>
      <c r="C91" s="40">
        <f t="shared" ref="C91:BN91" si="235">+C90+C89+C88+C87+C84+C81+C77+C73+C70+C67+C64+C61+C58+C54+C51+C46+C47+C45+C41+C38+C35+C31+C28+C27+C19+C16+C13+C10</f>
        <v>31487</v>
      </c>
      <c r="D91" s="40">
        <f t="shared" si="235"/>
        <v>10421</v>
      </c>
      <c r="E91" s="40">
        <f t="shared" si="235"/>
        <v>41908</v>
      </c>
      <c r="F91" s="40">
        <f t="shared" si="235"/>
        <v>1226</v>
      </c>
      <c r="G91" s="40">
        <f t="shared" si="235"/>
        <v>3767</v>
      </c>
      <c r="H91" s="40">
        <f t="shared" si="235"/>
        <v>4993</v>
      </c>
      <c r="I91" s="40">
        <f t="shared" si="235"/>
        <v>1434.0000000000002</v>
      </c>
      <c r="J91" s="40">
        <f t="shared" si="235"/>
        <v>82</v>
      </c>
      <c r="K91" s="40">
        <f t="shared" si="235"/>
        <v>1516.0000000000002</v>
      </c>
      <c r="L91" s="40">
        <f t="shared" si="235"/>
        <v>2928</v>
      </c>
      <c r="M91" s="40">
        <f t="shared" si="235"/>
        <v>1263</v>
      </c>
      <c r="N91" s="40">
        <f t="shared" si="235"/>
        <v>4191</v>
      </c>
      <c r="O91" s="40">
        <f t="shared" si="235"/>
        <v>37075</v>
      </c>
      <c r="P91" s="40">
        <f t="shared" si="235"/>
        <v>15533</v>
      </c>
      <c r="Q91" s="40">
        <f t="shared" si="235"/>
        <v>52608</v>
      </c>
      <c r="R91" s="40">
        <f t="shared" si="235"/>
        <v>9995.2899999999972</v>
      </c>
      <c r="S91" s="40">
        <f t="shared" si="235"/>
        <v>1563.15</v>
      </c>
      <c r="T91" s="40">
        <f t="shared" si="235"/>
        <v>390.11000000000007</v>
      </c>
      <c r="U91" s="40">
        <f t="shared" si="235"/>
        <v>565.04999999999995</v>
      </c>
      <c r="V91" s="40">
        <f t="shared" si="235"/>
        <v>456.2999999999999</v>
      </c>
      <c r="W91" s="78">
        <f t="shared" si="235"/>
        <v>12.3</v>
      </c>
      <c r="X91" s="40">
        <f t="shared" si="235"/>
        <v>931.69000000000017</v>
      </c>
      <c r="Y91" s="40">
        <f t="shared" si="235"/>
        <v>189.45</v>
      </c>
      <c r="Z91" s="40">
        <f t="shared" si="235"/>
        <v>31487</v>
      </c>
      <c r="AA91" s="40">
        <f t="shared" si="235"/>
        <v>10421</v>
      </c>
      <c r="AB91" s="40">
        <f t="shared" si="235"/>
        <v>1226</v>
      </c>
      <c r="AC91" s="40">
        <f t="shared" si="235"/>
        <v>3767</v>
      </c>
      <c r="AD91" s="40">
        <f t="shared" si="235"/>
        <v>1434.0000000000002</v>
      </c>
      <c r="AE91" s="40">
        <f t="shared" si="235"/>
        <v>82</v>
      </c>
      <c r="AF91" s="40">
        <f t="shared" si="235"/>
        <v>2928</v>
      </c>
      <c r="AG91" s="40">
        <f t="shared" si="235"/>
        <v>1263</v>
      </c>
      <c r="AH91" s="40">
        <f t="shared" si="235"/>
        <v>7853</v>
      </c>
      <c r="AI91" s="40">
        <f t="shared" si="235"/>
        <v>2487.75</v>
      </c>
      <c r="AJ91" s="40">
        <f t="shared" si="235"/>
        <v>306.5</v>
      </c>
      <c r="AK91" s="40">
        <f t="shared" si="235"/>
        <v>941.75</v>
      </c>
      <c r="AL91" s="40">
        <f t="shared" si="235"/>
        <v>358.5</v>
      </c>
      <c r="AM91" s="40">
        <f t="shared" si="235"/>
        <v>20.5</v>
      </c>
      <c r="AN91" s="40">
        <f t="shared" si="235"/>
        <v>732</v>
      </c>
      <c r="AO91" s="40">
        <f t="shared" si="235"/>
        <v>315.75</v>
      </c>
      <c r="AP91" s="40">
        <f t="shared" si="235"/>
        <v>17848.29</v>
      </c>
      <c r="AQ91" s="40">
        <f t="shared" si="235"/>
        <v>4050.9</v>
      </c>
      <c r="AR91" s="40">
        <f t="shared" si="235"/>
        <v>696.61000000000013</v>
      </c>
      <c r="AS91" s="40">
        <f t="shared" si="235"/>
        <v>1506.8</v>
      </c>
      <c r="AT91" s="40">
        <f t="shared" si="235"/>
        <v>814.80000000000018</v>
      </c>
      <c r="AU91" s="40">
        <f t="shared" si="235"/>
        <v>32.799999999999997</v>
      </c>
      <c r="AV91" s="40">
        <f t="shared" si="235"/>
        <v>1663.6899999999998</v>
      </c>
      <c r="AW91" s="40">
        <f t="shared" si="235"/>
        <v>505.2</v>
      </c>
      <c r="AX91" s="40">
        <f t="shared" si="235"/>
        <v>7445.69</v>
      </c>
      <c r="AY91" s="40">
        <f t="shared" si="235"/>
        <v>2416.77</v>
      </c>
      <c r="AZ91" s="40">
        <f t="shared" si="235"/>
        <v>232.70999999999998</v>
      </c>
      <c r="BA91" s="40">
        <f t="shared" si="235"/>
        <v>605</v>
      </c>
      <c r="BB91" s="40">
        <f t="shared" si="235"/>
        <v>340.54</v>
      </c>
      <c r="BC91" s="40">
        <f t="shared" si="235"/>
        <v>20.5</v>
      </c>
      <c r="BD91" s="40">
        <f t="shared" si="235"/>
        <v>630.44999999999993</v>
      </c>
      <c r="BE91" s="40">
        <f t="shared" si="235"/>
        <v>216.94</v>
      </c>
      <c r="BF91" s="40">
        <f t="shared" si="235"/>
        <v>25293.98</v>
      </c>
      <c r="BG91" s="40">
        <f t="shared" si="235"/>
        <v>6467.6699999999983</v>
      </c>
      <c r="BH91" s="40">
        <f t="shared" si="235"/>
        <v>929.32</v>
      </c>
      <c r="BI91" s="40">
        <f t="shared" si="235"/>
        <v>2111.8000000000002</v>
      </c>
      <c r="BJ91" s="40">
        <f t="shared" si="235"/>
        <v>1155.3399999999999</v>
      </c>
      <c r="BK91" s="40">
        <f t="shared" si="235"/>
        <v>53.3</v>
      </c>
      <c r="BL91" s="40">
        <f t="shared" si="235"/>
        <v>2294.1400000000003</v>
      </c>
      <c r="BM91" s="40">
        <f t="shared" si="235"/>
        <v>722.1400000000001</v>
      </c>
      <c r="BN91" s="111">
        <f t="shared" si="235"/>
        <v>31483</v>
      </c>
      <c r="BO91" s="111">
        <f t="shared" ref="BO91:CT91" si="236">+BO90+BO89+BO88+BO87+BO84+BO81+BO77+BO73+BO70+BO67+BO64+BO61+BO58+BO54+BO51+BO46+BO47+BO45+BO41+BO38+BO35+BO31+BO28+BO27+BO19+BO16+BO13+BO10</f>
        <v>10421</v>
      </c>
      <c r="BP91" s="111">
        <f t="shared" si="236"/>
        <v>1226</v>
      </c>
      <c r="BQ91" s="111">
        <f t="shared" si="236"/>
        <v>3767</v>
      </c>
      <c r="BR91" s="111">
        <f t="shared" si="236"/>
        <v>1434</v>
      </c>
      <c r="BS91" s="111">
        <f t="shared" si="236"/>
        <v>82</v>
      </c>
      <c r="BT91" s="111">
        <f t="shared" si="236"/>
        <v>2928.0000000000005</v>
      </c>
      <c r="BU91" s="111">
        <f t="shared" si="236"/>
        <v>1263</v>
      </c>
      <c r="BV91" s="122">
        <f t="shared" si="236"/>
        <v>6189.0199999999995</v>
      </c>
      <c r="BW91" s="122">
        <f t="shared" si="236"/>
        <v>3953.33</v>
      </c>
      <c r="BX91" s="122">
        <f t="shared" si="236"/>
        <v>296.68</v>
      </c>
      <c r="BY91" s="122">
        <f t="shared" si="236"/>
        <v>1655.2</v>
      </c>
      <c r="BZ91" s="122">
        <f t="shared" si="236"/>
        <v>278.65999999999997</v>
      </c>
      <c r="CA91" s="122">
        <f t="shared" si="236"/>
        <v>28.7</v>
      </c>
      <c r="CB91" s="122">
        <f t="shared" si="236"/>
        <v>633.8599999999999</v>
      </c>
      <c r="CC91" s="157">
        <f t="shared" si="236"/>
        <v>540.8599999999999</v>
      </c>
      <c r="CD91" s="111">
        <f t="shared" si="236"/>
        <v>5752.2500000000009</v>
      </c>
      <c r="CE91" s="111">
        <f t="shared" si="236"/>
        <v>3519.9300000000003</v>
      </c>
      <c r="CF91" s="111">
        <f t="shared" si="236"/>
        <v>296.68</v>
      </c>
      <c r="CG91" s="111">
        <f t="shared" si="236"/>
        <v>1655.2</v>
      </c>
      <c r="CH91" s="111">
        <f t="shared" si="236"/>
        <v>278.65999999999997</v>
      </c>
      <c r="CI91" s="111">
        <f t="shared" si="236"/>
        <v>28.7</v>
      </c>
      <c r="CJ91" s="111">
        <f t="shared" si="236"/>
        <v>633.8599999999999</v>
      </c>
      <c r="CK91" s="111">
        <f t="shared" si="236"/>
        <v>540.8599999999999</v>
      </c>
      <c r="CL91" s="111">
        <f t="shared" si="236"/>
        <v>334.8</v>
      </c>
      <c r="CM91" s="111">
        <f t="shared" si="236"/>
        <v>31381.03</v>
      </c>
      <c r="CN91" s="111">
        <f t="shared" si="236"/>
        <v>9987.5999999999985</v>
      </c>
      <c r="CO91" s="111">
        <f t="shared" si="236"/>
        <v>1226</v>
      </c>
      <c r="CP91" s="111">
        <f t="shared" si="236"/>
        <v>3767</v>
      </c>
      <c r="CQ91" s="111">
        <f t="shared" si="236"/>
        <v>1434</v>
      </c>
      <c r="CR91" s="111">
        <f t="shared" si="236"/>
        <v>82</v>
      </c>
      <c r="CS91" s="111">
        <f t="shared" si="236"/>
        <v>2928.0000000000005</v>
      </c>
      <c r="CT91" s="111">
        <f t="shared" si="236"/>
        <v>1263</v>
      </c>
    </row>
    <row r="92" spans="1:98" ht="20.100000000000001" customHeight="1">
      <c r="A92" s="19">
        <v>1</v>
      </c>
      <c r="B92" s="20" t="s">
        <v>73</v>
      </c>
      <c r="C92" s="21">
        <v>290</v>
      </c>
      <c r="D92" s="21">
        <v>60</v>
      </c>
      <c r="E92" s="10">
        <f t="shared" ref="E92:E94" si="237">C92+D92</f>
        <v>350</v>
      </c>
      <c r="F92" s="21">
        <v>0</v>
      </c>
      <c r="G92" s="42">
        <v>0</v>
      </c>
      <c r="H92" s="10">
        <f>F92+G92</f>
        <v>0</v>
      </c>
      <c r="I92" s="21">
        <v>80</v>
      </c>
      <c r="J92" s="21">
        <v>1</v>
      </c>
      <c r="K92" s="10">
        <f t="shared" ref="K92:K135" si="238">I92+J92</f>
        <v>81</v>
      </c>
      <c r="L92" s="42">
        <v>0</v>
      </c>
      <c r="M92" s="42">
        <v>0</v>
      </c>
      <c r="N92" s="10">
        <f t="shared" ref="N92:N99" si="239">L92+M92</f>
        <v>0</v>
      </c>
      <c r="O92" s="10">
        <f t="shared" ref="O92:P94" si="240">C92+F92+I92+L92</f>
        <v>370</v>
      </c>
      <c r="P92" s="23">
        <f t="shared" si="240"/>
        <v>61</v>
      </c>
      <c r="Q92" s="10">
        <f t="shared" si="230"/>
        <v>431</v>
      </c>
      <c r="R92" s="65">
        <f t="shared" si="158"/>
        <v>92.28</v>
      </c>
      <c r="S92" s="65">
        <f t="shared" si="159"/>
        <v>9</v>
      </c>
      <c r="T92" s="65">
        <f t="shared" si="160"/>
        <v>0</v>
      </c>
      <c r="U92" s="65">
        <f t="shared" si="161"/>
        <v>0</v>
      </c>
      <c r="V92" s="65">
        <f t="shared" si="162"/>
        <v>25.46</v>
      </c>
      <c r="W92" s="65">
        <f t="shared" si="163"/>
        <v>0.15</v>
      </c>
      <c r="X92" s="70">
        <f t="shared" si="164"/>
        <v>0</v>
      </c>
      <c r="Y92" s="70">
        <f t="shared" si="165"/>
        <v>0</v>
      </c>
      <c r="AH92" s="83">
        <f>ROUND(C92*25%,2)</f>
        <v>72.5</v>
      </c>
      <c r="AI92" s="83">
        <f t="shared" ref="AI92" si="241">ROUND(D92*25%,2)</f>
        <v>15</v>
      </c>
      <c r="AJ92" s="83">
        <f>ROUND(F92*25%,2)</f>
        <v>0</v>
      </c>
      <c r="AK92" s="83">
        <f>ROUND(G92*25%,2)</f>
        <v>0</v>
      </c>
      <c r="AL92" s="83">
        <f>ROUND(I92*25%,2)</f>
        <v>20</v>
      </c>
      <c r="AM92" s="83">
        <f>ROUND(J92*25%,2)-0.01</f>
        <v>0.24</v>
      </c>
      <c r="AN92" s="83">
        <f>ROUND(L92*25%,2)</f>
        <v>0</v>
      </c>
      <c r="AO92" s="83">
        <f>ROUND(M92*25%,2)</f>
        <v>0</v>
      </c>
      <c r="AP92" s="70">
        <f t="shared" si="170"/>
        <v>164.78</v>
      </c>
      <c r="AQ92" s="70">
        <f t="shared" si="171"/>
        <v>24</v>
      </c>
      <c r="AR92" s="70">
        <f t="shared" si="172"/>
        <v>0</v>
      </c>
      <c r="AS92" s="70">
        <f t="shared" si="173"/>
        <v>0</v>
      </c>
      <c r="AT92" s="70">
        <f t="shared" si="174"/>
        <v>45.46</v>
      </c>
      <c r="AU92" s="70">
        <f t="shared" si="175"/>
        <v>0.39</v>
      </c>
      <c r="AV92" s="70">
        <f t="shared" si="176"/>
        <v>0</v>
      </c>
      <c r="AW92" s="70">
        <f t="shared" si="177"/>
        <v>0</v>
      </c>
      <c r="AX92" s="70">
        <f>ROUND(C92*25%,2)</f>
        <v>72.5</v>
      </c>
      <c r="AY92" s="93">
        <f>ROUND(D92*16.66%,2)</f>
        <v>10</v>
      </c>
      <c r="AZ92" s="70">
        <f>ROUND(F92*22.97%,2)</f>
        <v>0</v>
      </c>
      <c r="BA92" s="70">
        <f>ROUND(G92*14.81%,2)</f>
        <v>0</v>
      </c>
      <c r="BB92" s="70">
        <f>ROUND(I92*25%,2)</f>
        <v>20</v>
      </c>
      <c r="BC92" s="70">
        <f>ROUND(J92*25%,2)</f>
        <v>0.25</v>
      </c>
      <c r="BD92" s="70">
        <f>ROUND(L92*25%,2)</f>
        <v>0</v>
      </c>
      <c r="BE92" s="70">
        <f>ROUND(M92*23.97%,2)</f>
        <v>0</v>
      </c>
      <c r="BF92" s="70">
        <f t="shared" si="183"/>
        <v>237.28</v>
      </c>
      <c r="BG92" s="70">
        <f t="shared" si="184"/>
        <v>34</v>
      </c>
      <c r="BH92" s="70">
        <f t="shared" si="185"/>
        <v>0</v>
      </c>
      <c r="BI92" s="70">
        <f t="shared" si="186"/>
        <v>0</v>
      </c>
      <c r="BJ92" s="70">
        <f t="shared" si="187"/>
        <v>65.460000000000008</v>
      </c>
      <c r="BK92" s="70">
        <f t="shared" si="188"/>
        <v>0.64</v>
      </c>
      <c r="BL92" s="70">
        <f t="shared" si="189"/>
        <v>0</v>
      </c>
      <c r="BM92" s="70">
        <f t="shared" si="190"/>
        <v>0</v>
      </c>
      <c r="BN92" s="70">
        <v>290</v>
      </c>
      <c r="BO92" s="70">
        <v>60</v>
      </c>
      <c r="BP92" s="70">
        <v>0</v>
      </c>
      <c r="BQ92" s="92">
        <v>0</v>
      </c>
      <c r="BR92" s="92">
        <v>80</v>
      </c>
      <c r="BS92" s="92">
        <v>1</v>
      </c>
      <c r="BT92" s="92">
        <v>0</v>
      </c>
      <c r="BU92" s="92">
        <v>0</v>
      </c>
      <c r="BV92" s="70">
        <f t="shared" si="191"/>
        <v>52.72</v>
      </c>
      <c r="BW92" s="70">
        <f t="shared" si="192"/>
        <v>26</v>
      </c>
      <c r="BX92" s="70">
        <f t="shared" si="193"/>
        <v>0</v>
      </c>
      <c r="BY92" s="70">
        <f t="shared" si="194"/>
        <v>0</v>
      </c>
      <c r="BZ92" s="70">
        <f t="shared" si="195"/>
        <v>14.54</v>
      </c>
      <c r="CA92" s="70">
        <f t="shared" si="196"/>
        <v>0.36</v>
      </c>
      <c r="CB92" s="70">
        <f t="shared" si="197"/>
        <v>0</v>
      </c>
      <c r="CC92" s="156">
        <f t="shared" si="198"/>
        <v>0</v>
      </c>
      <c r="CD92" s="121">
        <f t="shared" ref="CD92:CD94" si="242">BV92</f>
        <v>52.72</v>
      </c>
      <c r="CE92" s="70">
        <f>ROUND(BW92*75%,2)</f>
        <v>19.5</v>
      </c>
      <c r="CF92" s="70">
        <f t="shared" si="199"/>
        <v>0</v>
      </c>
      <c r="CG92" s="70">
        <f t="shared" si="200"/>
        <v>0</v>
      </c>
      <c r="CH92" s="70">
        <f t="shared" si="201"/>
        <v>14.54</v>
      </c>
      <c r="CI92" s="70">
        <f t="shared" si="202"/>
        <v>0.36</v>
      </c>
      <c r="CJ92" s="70">
        <f t="shared" si="203"/>
        <v>0</v>
      </c>
      <c r="CK92" s="70">
        <f t="shared" si="204"/>
        <v>0</v>
      </c>
      <c r="CL92" s="70"/>
      <c r="CM92" s="70">
        <f t="shared" si="205"/>
        <v>290</v>
      </c>
      <c r="CN92" s="70">
        <f t="shared" si="206"/>
        <v>53.5</v>
      </c>
      <c r="CO92" s="70">
        <f t="shared" si="207"/>
        <v>0</v>
      </c>
      <c r="CP92" s="70">
        <f t="shared" si="208"/>
        <v>0</v>
      </c>
      <c r="CQ92" s="70">
        <f t="shared" si="209"/>
        <v>80</v>
      </c>
      <c r="CR92" s="70">
        <f t="shared" si="210"/>
        <v>1</v>
      </c>
      <c r="CS92" s="70">
        <f t="shared" si="211"/>
        <v>0</v>
      </c>
      <c r="CT92" s="70">
        <f t="shared" si="212"/>
        <v>0</v>
      </c>
    </row>
    <row r="93" spans="1:98" ht="20.100000000000001" customHeight="1">
      <c r="A93" s="19">
        <v>2</v>
      </c>
      <c r="B93" s="20" t="s">
        <v>74</v>
      </c>
      <c r="C93" s="21">
        <v>300</v>
      </c>
      <c r="D93" s="21">
        <v>30</v>
      </c>
      <c r="E93" s="10">
        <f t="shared" si="237"/>
        <v>330</v>
      </c>
      <c r="F93" s="21">
        <v>0</v>
      </c>
      <c r="G93" s="42">
        <v>0</v>
      </c>
      <c r="H93" s="10">
        <f t="shared" ref="H93:H135" si="243">F93+G93</f>
        <v>0</v>
      </c>
      <c r="I93" s="21">
        <v>25</v>
      </c>
      <c r="J93" s="21">
        <v>0</v>
      </c>
      <c r="K93" s="10">
        <f t="shared" si="238"/>
        <v>25</v>
      </c>
      <c r="L93" s="42">
        <v>10</v>
      </c>
      <c r="M93" s="42">
        <v>2</v>
      </c>
      <c r="N93" s="10">
        <f t="shared" si="239"/>
        <v>12</v>
      </c>
      <c r="O93" s="10">
        <f t="shared" si="240"/>
        <v>335</v>
      </c>
      <c r="P93" s="23">
        <f t="shared" si="240"/>
        <v>32</v>
      </c>
      <c r="Q93" s="10">
        <f t="shared" si="230"/>
        <v>367</v>
      </c>
      <c r="R93" s="65">
        <f t="shared" si="158"/>
        <v>95.46</v>
      </c>
      <c r="S93" s="65">
        <f t="shared" si="159"/>
        <v>4.5</v>
      </c>
      <c r="T93" s="65">
        <f t="shared" si="160"/>
        <v>0</v>
      </c>
      <c r="U93" s="65">
        <f t="shared" si="161"/>
        <v>0</v>
      </c>
      <c r="V93" s="65">
        <f t="shared" si="162"/>
        <v>7.96</v>
      </c>
      <c r="W93" s="65">
        <f t="shared" si="163"/>
        <v>0</v>
      </c>
      <c r="X93" s="70">
        <f t="shared" si="164"/>
        <v>3.18</v>
      </c>
      <c r="Y93" s="70">
        <f t="shared" si="165"/>
        <v>0.3</v>
      </c>
      <c r="AH93" s="83">
        <f t="shared" ref="AH93:AH156" si="244">ROUND(C93*25%,2)</f>
        <v>75</v>
      </c>
      <c r="AI93" s="83">
        <f t="shared" ref="AI93:AI156" si="245">ROUND(D93*25%,2)</f>
        <v>7.5</v>
      </c>
      <c r="AJ93" s="83">
        <f t="shared" ref="AJ93:AJ156" si="246">ROUND(F93*25%,2)</f>
        <v>0</v>
      </c>
      <c r="AK93" s="83">
        <f t="shared" ref="AK93:AK156" si="247">ROUND(G93*25%,2)</f>
        <v>0</v>
      </c>
      <c r="AL93" s="86">
        <f t="shared" ref="AL93:AL156" si="248">ROUND(I93*25%,2)</f>
        <v>6.25</v>
      </c>
      <c r="AM93" s="83">
        <f t="shared" ref="AM93:AM156" si="249">ROUND(J93*25%,2)</f>
        <v>0</v>
      </c>
      <c r="AN93" s="83">
        <f t="shared" ref="AN93:AN156" si="250">ROUND(L93*25%,2)</f>
        <v>2.5</v>
      </c>
      <c r="AO93" s="83">
        <f t="shared" ref="AO93:AO156" si="251">ROUND(M93*25%,2)</f>
        <v>0.5</v>
      </c>
      <c r="AP93" s="70">
        <f t="shared" si="170"/>
        <v>170.45999999999998</v>
      </c>
      <c r="AQ93" s="70">
        <f t="shared" si="171"/>
        <v>12</v>
      </c>
      <c r="AR93" s="70">
        <f t="shared" si="172"/>
        <v>0</v>
      </c>
      <c r="AS93" s="70">
        <f t="shared" si="173"/>
        <v>0</v>
      </c>
      <c r="AT93" s="70">
        <f t="shared" si="174"/>
        <v>14.21</v>
      </c>
      <c r="AU93" s="70">
        <f t="shared" si="175"/>
        <v>0</v>
      </c>
      <c r="AV93" s="70">
        <f t="shared" si="176"/>
        <v>5.68</v>
      </c>
      <c r="AW93" s="70">
        <f t="shared" si="177"/>
        <v>0.8</v>
      </c>
      <c r="AX93" s="93">
        <f>ROUND(C93*16.66%,2)</f>
        <v>49.98</v>
      </c>
      <c r="AY93" s="93">
        <f>ROUND(D93*16.66%,2)</f>
        <v>5</v>
      </c>
      <c r="AZ93" s="70">
        <f t="shared" ref="AZ93:AZ96" si="252">ROUND(F93*22.97%,2)</f>
        <v>0</v>
      </c>
      <c r="BA93" s="70">
        <f t="shared" ref="BA93:BA135" si="253">ROUND(G93*14.81%,2)</f>
        <v>0</v>
      </c>
      <c r="BB93" s="87">
        <f>ROUND(I93*25%,2)-6.25</f>
        <v>0</v>
      </c>
      <c r="BC93" s="70">
        <f t="shared" ref="BC93:BC156" si="254">ROUND(J93*25%,2)</f>
        <v>0</v>
      </c>
      <c r="BD93" s="70">
        <f t="shared" ref="BD93:BD156" si="255">ROUND(L93*25%,2)</f>
        <v>2.5</v>
      </c>
      <c r="BE93" s="70">
        <f>ROUND(M93*23.97%,2)-0.01</f>
        <v>0.47</v>
      </c>
      <c r="BF93" s="70">
        <f t="shared" si="183"/>
        <v>220.43999999999997</v>
      </c>
      <c r="BG93" s="70">
        <f t="shared" si="184"/>
        <v>17</v>
      </c>
      <c r="BH93" s="70">
        <f t="shared" si="185"/>
        <v>0</v>
      </c>
      <c r="BI93" s="70">
        <f t="shared" si="186"/>
        <v>0</v>
      </c>
      <c r="BJ93" s="70">
        <f t="shared" si="187"/>
        <v>14.21</v>
      </c>
      <c r="BK93" s="70">
        <f t="shared" si="188"/>
        <v>0</v>
      </c>
      <c r="BL93" s="70">
        <f t="shared" si="189"/>
        <v>8.18</v>
      </c>
      <c r="BM93" s="70">
        <f t="shared" si="190"/>
        <v>1.27</v>
      </c>
      <c r="BN93" s="70">
        <v>300</v>
      </c>
      <c r="BO93" s="70">
        <v>30</v>
      </c>
      <c r="BP93" s="70">
        <v>0</v>
      </c>
      <c r="BQ93" s="92">
        <v>0</v>
      </c>
      <c r="BR93" s="92">
        <v>25</v>
      </c>
      <c r="BS93" s="92">
        <v>0</v>
      </c>
      <c r="BT93" s="92">
        <v>20</v>
      </c>
      <c r="BU93" s="92">
        <v>2</v>
      </c>
      <c r="BV93" s="70">
        <f t="shared" si="191"/>
        <v>79.56</v>
      </c>
      <c r="BW93" s="70">
        <f t="shared" si="192"/>
        <v>13</v>
      </c>
      <c r="BX93" s="70">
        <f t="shared" si="193"/>
        <v>0</v>
      </c>
      <c r="BY93" s="70">
        <f t="shared" si="194"/>
        <v>0</v>
      </c>
      <c r="BZ93" s="70">
        <f t="shared" si="195"/>
        <v>10.79</v>
      </c>
      <c r="CA93" s="70">
        <f t="shared" si="196"/>
        <v>0</v>
      </c>
      <c r="CB93" s="70">
        <f t="shared" si="197"/>
        <v>11.82</v>
      </c>
      <c r="CC93" s="156">
        <f t="shared" si="198"/>
        <v>0.73</v>
      </c>
      <c r="CD93" s="121">
        <f t="shared" si="242"/>
        <v>79.56</v>
      </c>
      <c r="CE93" s="70">
        <f t="shared" ref="CE93:CE111" si="256">ROUND(BW93*75%,2)</f>
        <v>9.75</v>
      </c>
      <c r="CF93" s="70">
        <f t="shared" si="199"/>
        <v>0</v>
      </c>
      <c r="CG93" s="70">
        <f t="shared" si="200"/>
        <v>0</v>
      </c>
      <c r="CH93" s="70">
        <f t="shared" si="201"/>
        <v>10.79</v>
      </c>
      <c r="CI93" s="70">
        <f t="shared" si="202"/>
        <v>0</v>
      </c>
      <c r="CJ93" s="70">
        <f t="shared" si="203"/>
        <v>11.82</v>
      </c>
      <c r="CK93" s="70">
        <f t="shared" si="204"/>
        <v>0.73</v>
      </c>
      <c r="CL93" s="70"/>
      <c r="CM93" s="70">
        <f t="shared" si="205"/>
        <v>300</v>
      </c>
      <c r="CN93" s="70">
        <f t="shared" si="206"/>
        <v>26.75</v>
      </c>
      <c r="CO93" s="70">
        <f t="shared" si="207"/>
        <v>0</v>
      </c>
      <c r="CP93" s="70">
        <f t="shared" si="208"/>
        <v>0</v>
      </c>
      <c r="CQ93" s="70">
        <f t="shared" si="209"/>
        <v>25</v>
      </c>
      <c r="CR93" s="70">
        <f t="shared" si="210"/>
        <v>0</v>
      </c>
      <c r="CS93" s="70">
        <f t="shared" si="211"/>
        <v>20</v>
      </c>
      <c r="CT93" s="70">
        <f t="shared" si="212"/>
        <v>2</v>
      </c>
    </row>
    <row r="94" spans="1:98" ht="20.100000000000001" customHeight="1">
      <c r="A94" s="19">
        <v>3</v>
      </c>
      <c r="B94" s="20" t="s">
        <v>75</v>
      </c>
      <c r="C94" s="21">
        <v>135</v>
      </c>
      <c r="D94" s="21">
        <v>0</v>
      </c>
      <c r="E94" s="10">
        <f t="shared" si="237"/>
        <v>135</v>
      </c>
      <c r="F94" s="21">
        <v>0</v>
      </c>
      <c r="G94" s="42">
        <v>0</v>
      </c>
      <c r="H94" s="10">
        <f t="shared" si="243"/>
        <v>0</v>
      </c>
      <c r="I94" s="21">
        <v>5</v>
      </c>
      <c r="J94" s="21">
        <v>0</v>
      </c>
      <c r="K94" s="10">
        <f t="shared" si="238"/>
        <v>5</v>
      </c>
      <c r="L94" s="42">
        <v>10</v>
      </c>
      <c r="M94" s="42">
        <v>0</v>
      </c>
      <c r="N94" s="10">
        <f t="shared" si="239"/>
        <v>10</v>
      </c>
      <c r="O94" s="10">
        <f t="shared" si="240"/>
        <v>150</v>
      </c>
      <c r="P94" s="23">
        <f t="shared" si="240"/>
        <v>0</v>
      </c>
      <c r="Q94" s="10">
        <f t="shared" si="230"/>
        <v>150</v>
      </c>
      <c r="R94" s="65">
        <f t="shared" si="158"/>
        <v>42.96</v>
      </c>
      <c r="S94" s="65">
        <f t="shared" si="159"/>
        <v>0</v>
      </c>
      <c r="T94" s="65">
        <f t="shared" si="160"/>
        <v>0</v>
      </c>
      <c r="U94" s="65">
        <f t="shared" si="161"/>
        <v>0</v>
      </c>
      <c r="V94" s="65">
        <f t="shared" si="162"/>
        <v>1.59</v>
      </c>
      <c r="W94" s="65">
        <f t="shared" si="163"/>
        <v>0</v>
      </c>
      <c r="X94" s="70">
        <f t="shared" si="164"/>
        <v>3.18</v>
      </c>
      <c r="Y94" s="70">
        <f t="shared" si="165"/>
        <v>0</v>
      </c>
      <c r="AH94" s="83">
        <f t="shared" si="244"/>
        <v>33.75</v>
      </c>
      <c r="AI94" s="83">
        <f t="shared" si="245"/>
        <v>0</v>
      </c>
      <c r="AJ94" s="83">
        <f t="shared" si="246"/>
        <v>0</v>
      </c>
      <c r="AK94" s="83">
        <f t="shared" si="247"/>
        <v>0</v>
      </c>
      <c r="AL94" s="83">
        <f t="shared" si="248"/>
        <v>1.25</v>
      </c>
      <c r="AM94" s="83">
        <f t="shared" si="249"/>
        <v>0</v>
      </c>
      <c r="AN94" s="83">
        <f t="shared" si="250"/>
        <v>2.5</v>
      </c>
      <c r="AO94" s="83">
        <f t="shared" si="251"/>
        <v>0</v>
      </c>
      <c r="AP94" s="70">
        <f t="shared" si="170"/>
        <v>76.710000000000008</v>
      </c>
      <c r="AQ94" s="70">
        <f t="shared" si="171"/>
        <v>0</v>
      </c>
      <c r="AR94" s="70">
        <f t="shared" si="172"/>
        <v>0</v>
      </c>
      <c r="AS94" s="70">
        <f t="shared" si="173"/>
        <v>0</v>
      </c>
      <c r="AT94" s="70">
        <f t="shared" si="174"/>
        <v>2.84</v>
      </c>
      <c r="AU94" s="70">
        <f t="shared" si="175"/>
        <v>0</v>
      </c>
      <c r="AV94" s="70">
        <f t="shared" si="176"/>
        <v>5.68</v>
      </c>
      <c r="AW94" s="70">
        <f t="shared" si="177"/>
        <v>0</v>
      </c>
      <c r="AX94" s="70">
        <f t="shared" ref="AX94:AX154" si="257">ROUND(C94*25%,2)</f>
        <v>33.75</v>
      </c>
      <c r="AY94" s="70">
        <f t="shared" ref="AY94:AY156" si="258">ROUND(D94*25%,2)</f>
        <v>0</v>
      </c>
      <c r="AZ94" s="70">
        <f t="shared" si="252"/>
        <v>0</v>
      </c>
      <c r="BA94" s="70">
        <f t="shared" si="253"/>
        <v>0</v>
      </c>
      <c r="BB94" s="70">
        <f t="shared" ref="BB94:BB156" si="259">ROUND(I94*25%,2)</f>
        <v>1.25</v>
      </c>
      <c r="BC94" s="70">
        <f t="shared" si="254"/>
        <v>0</v>
      </c>
      <c r="BD94" s="87">
        <v>1.32</v>
      </c>
      <c r="BE94" s="70">
        <f t="shared" ref="BE94:BE135" si="260">ROUND(M94*23.97%,2)</f>
        <v>0</v>
      </c>
      <c r="BF94" s="70">
        <f t="shared" si="183"/>
        <v>110.46000000000001</v>
      </c>
      <c r="BG94" s="70">
        <f t="shared" si="184"/>
        <v>0</v>
      </c>
      <c r="BH94" s="70">
        <f t="shared" si="185"/>
        <v>0</v>
      </c>
      <c r="BI94" s="70">
        <f t="shared" si="186"/>
        <v>0</v>
      </c>
      <c r="BJ94" s="70">
        <f t="shared" si="187"/>
        <v>4.09</v>
      </c>
      <c r="BK94" s="70">
        <f t="shared" si="188"/>
        <v>0</v>
      </c>
      <c r="BL94" s="70">
        <f t="shared" si="189"/>
        <v>7</v>
      </c>
      <c r="BM94" s="70">
        <f t="shared" si="190"/>
        <v>0</v>
      </c>
      <c r="BN94" s="70">
        <v>135</v>
      </c>
      <c r="BO94" s="70">
        <v>0</v>
      </c>
      <c r="BP94" s="70">
        <v>0</v>
      </c>
      <c r="BQ94" s="92">
        <v>0</v>
      </c>
      <c r="BR94" s="92">
        <v>5</v>
      </c>
      <c r="BS94" s="92">
        <v>0</v>
      </c>
      <c r="BT94" s="92">
        <v>10</v>
      </c>
      <c r="BU94" s="92">
        <v>0</v>
      </c>
      <c r="BV94" s="70">
        <f t="shared" si="191"/>
        <v>24.54</v>
      </c>
      <c r="BW94" s="70">
        <f t="shared" si="192"/>
        <v>0</v>
      </c>
      <c r="BX94" s="70">
        <f t="shared" si="193"/>
        <v>0</v>
      </c>
      <c r="BY94" s="70">
        <f t="shared" si="194"/>
        <v>0</v>
      </c>
      <c r="BZ94" s="70">
        <f t="shared" si="195"/>
        <v>0.91</v>
      </c>
      <c r="CA94" s="70">
        <f t="shared" si="196"/>
        <v>0</v>
      </c>
      <c r="CB94" s="70">
        <f t="shared" si="197"/>
        <v>3</v>
      </c>
      <c r="CC94" s="156">
        <f t="shared" si="198"/>
        <v>0</v>
      </c>
      <c r="CD94" s="121">
        <f t="shared" si="242"/>
        <v>24.54</v>
      </c>
      <c r="CE94" s="70">
        <f t="shared" si="256"/>
        <v>0</v>
      </c>
      <c r="CF94" s="70">
        <f t="shared" si="199"/>
        <v>0</v>
      </c>
      <c r="CG94" s="70">
        <f t="shared" si="200"/>
        <v>0</v>
      </c>
      <c r="CH94" s="70">
        <f t="shared" si="201"/>
        <v>0.91</v>
      </c>
      <c r="CI94" s="70">
        <f t="shared" si="202"/>
        <v>0</v>
      </c>
      <c r="CJ94" s="70">
        <f t="shared" si="203"/>
        <v>3</v>
      </c>
      <c r="CK94" s="70">
        <f t="shared" si="204"/>
        <v>0</v>
      </c>
      <c r="CL94" s="70"/>
      <c r="CM94" s="70">
        <f t="shared" si="205"/>
        <v>135</v>
      </c>
      <c r="CN94" s="70">
        <f t="shared" si="206"/>
        <v>0</v>
      </c>
      <c r="CO94" s="70">
        <f t="shared" si="207"/>
        <v>0</v>
      </c>
      <c r="CP94" s="70">
        <f t="shared" si="208"/>
        <v>0</v>
      </c>
      <c r="CQ94" s="70">
        <f t="shared" si="209"/>
        <v>5</v>
      </c>
      <c r="CR94" s="70">
        <f t="shared" si="210"/>
        <v>0</v>
      </c>
      <c r="CS94" s="70">
        <f t="shared" si="211"/>
        <v>10</v>
      </c>
      <c r="CT94" s="70">
        <f t="shared" si="212"/>
        <v>0</v>
      </c>
    </row>
    <row r="95" spans="1:98" s="29" customFormat="1" ht="20.100000000000001" customHeight="1">
      <c r="A95" s="26"/>
      <c r="B95" s="27" t="s">
        <v>74</v>
      </c>
      <c r="C95" s="28">
        <f t="shared" ref="C95:BN95" si="261">+C93+C94</f>
        <v>435</v>
      </c>
      <c r="D95" s="28">
        <f t="shared" si="261"/>
        <v>30</v>
      </c>
      <c r="E95" s="28">
        <f t="shared" si="261"/>
        <v>465</v>
      </c>
      <c r="F95" s="28">
        <f t="shared" si="261"/>
        <v>0</v>
      </c>
      <c r="G95" s="28">
        <f t="shared" si="261"/>
        <v>0</v>
      </c>
      <c r="H95" s="28">
        <f t="shared" si="261"/>
        <v>0</v>
      </c>
      <c r="I95" s="28">
        <f t="shared" si="261"/>
        <v>30</v>
      </c>
      <c r="J95" s="28">
        <f t="shared" si="261"/>
        <v>0</v>
      </c>
      <c r="K95" s="28">
        <f t="shared" si="261"/>
        <v>30</v>
      </c>
      <c r="L95" s="28">
        <f t="shared" si="261"/>
        <v>20</v>
      </c>
      <c r="M95" s="28">
        <f t="shared" si="261"/>
        <v>2</v>
      </c>
      <c r="N95" s="28">
        <f t="shared" si="261"/>
        <v>22</v>
      </c>
      <c r="O95" s="28">
        <f t="shared" si="261"/>
        <v>485</v>
      </c>
      <c r="P95" s="28">
        <f t="shared" si="261"/>
        <v>32</v>
      </c>
      <c r="Q95" s="28">
        <f t="shared" si="261"/>
        <v>517</v>
      </c>
      <c r="R95" s="28">
        <f t="shared" si="261"/>
        <v>138.41999999999999</v>
      </c>
      <c r="S95" s="28">
        <f t="shared" si="261"/>
        <v>4.5</v>
      </c>
      <c r="T95" s="28">
        <f t="shared" si="261"/>
        <v>0</v>
      </c>
      <c r="U95" s="28">
        <f t="shared" si="261"/>
        <v>0</v>
      </c>
      <c r="V95" s="28">
        <f t="shared" si="261"/>
        <v>9.5500000000000007</v>
      </c>
      <c r="W95" s="75">
        <f t="shared" si="261"/>
        <v>0</v>
      </c>
      <c r="X95" s="28">
        <f t="shared" si="261"/>
        <v>6.36</v>
      </c>
      <c r="Y95" s="28">
        <f t="shared" si="261"/>
        <v>0.3</v>
      </c>
      <c r="Z95" s="28">
        <f t="shared" si="261"/>
        <v>0</v>
      </c>
      <c r="AA95" s="28">
        <f t="shared" si="261"/>
        <v>0</v>
      </c>
      <c r="AB95" s="28">
        <f t="shared" si="261"/>
        <v>0</v>
      </c>
      <c r="AC95" s="28">
        <f t="shared" si="261"/>
        <v>0</v>
      </c>
      <c r="AD95" s="28">
        <f t="shared" si="261"/>
        <v>0</v>
      </c>
      <c r="AE95" s="28">
        <f t="shared" si="261"/>
        <v>0</v>
      </c>
      <c r="AF95" s="28">
        <f t="shared" si="261"/>
        <v>0</v>
      </c>
      <c r="AG95" s="28">
        <f t="shared" si="261"/>
        <v>0</v>
      </c>
      <c r="AH95" s="28">
        <f t="shared" si="261"/>
        <v>108.75</v>
      </c>
      <c r="AI95" s="28">
        <f t="shared" si="261"/>
        <v>7.5</v>
      </c>
      <c r="AJ95" s="28">
        <f t="shared" si="261"/>
        <v>0</v>
      </c>
      <c r="AK95" s="28">
        <f t="shared" si="261"/>
        <v>0</v>
      </c>
      <c r="AL95" s="28">
        <f t="shared" si="261"/>
        <v>7.5</v>
      </c>
      <c r="AM95" s="28">
        <f t="shared" si="261"/>
        <v>0</v>
      </c>
      <c r="AN95" s="28">
        <f t="shared" si="261"/>
        <v>5</v>
      </c>
      <c r="AO95" s="28">
        <f t="shared" si="261"/>
        <v>0.5</v>
      </c>
      <c r="AP95" s="28">
        <f t="shared" si="261"/>
        <v>247.17</v>
      </c>
      <c r="AQ95" s="28">
        <f t="shared" si="261"/>
        <v>12</v>
      </c>
      <c r="AR95" s="28">
        <f t="shared" si="261"/>
        <v>0</v>
      </c>
      <c r="AS95" s="28">
        <f t="shared" si="261"/>
        <v>0</v>
      </c>
      <c r="AT95" s="28">
        <f t="shared" si="261"/>
        <v>17.05</v>
      </c>
      <c r="AU95" s="28">
        <f t="shared" si="261"/>
        <v>0</v>
      </c>
      <c r="AV95" s="28">
        <f t="shared" si="261"/>
        <v>11.36</v>
      </c>
      <c r="AW95" s="28">
        <f t="shared" si="261"/>
        <v>0.8</v>
      </c>
      <c r="AX95" s="28">
        <f t="shared" si="261"/>
        <v>83.72999999999999</v>
      </c>
      <c r="AY95" s="28">
        <f t="shared" si="261"/>
        <v>5</v>
      </c>
      <c r="AZ95" s="28">
        <f t="shared" si="261"/>
        <v>0</v>
      </c>
      <c r="BA95" s="28">
        <f t="shared" si="261"/>
        <v>0</v>
      </c>
      <c r="BB95" s="28">
        <f t="shared" si="261"/>
        <v>1.25</v>
      </c>
      <c r="BC95" s="28">
        <f t="shared" si="261"/>
        <v>0</v>
      </c>
      <c r="BD95" s="28">
        <f t="shared" si="261"/>
        <v>3.8200000000000003</v>
      </c>
      <c r="BE95" s="28">
        <f t="shared" si="261"/>
        <v>0.47</v>
      </c>
      <c r="BF95" s="28">
        <f t="shared" si="261"/>
        <v>330.9</v>
      </c>
      <c r="BG95" s="28">
        <f t="shared" si="261"/>
        <v>17</v>
      </c>
      <c r="BH95" s="28">
        <f t="shared" si="261"/>
        <v>0</v>
      </c>
      <c r="BI95" s="28">
        <f t="shared" si="261"/>
        <v>0</v>
      </c>
      <c r="BJ95" s="28">
        <f t="shared" si="261"/>
        <v>18.3</v>
      </c>
      <c r="BK95" s="28">
        <f t="shared" si="261"/>
        <v>0</v>
      </c>
      <c r="BL95" s="28">
        <f t="shared" si="261"/>
        <v>15.18</v>
      </c>
      <c r="BM95" s="28">
        <f t="shared" si="261"/>
        <v>1.27</v>
      </c>
      <c r="BN95" s="110">
        <f t="shared" si="261"/>
        <v>435</v>
      </c>
      <c r="BO95" s="110">
        <f t="shared" ref="BO95:CT95" si="262">+BO93+BO94</f>
        <v>30</v>
      </c>
      <c r="BP95" s="110">
        <f t="shared" si="262"/>
        <v>0</v>
      </c>
      <c r="BQ95" s="110">
        <f t="shared" si="262"/>
        <v>0</v>
      </c>
      <c r="BR95" s="110">
        <f t="shared" si="262"/>
        <v>30</v>
      </c>
      <c r="BS95" s="110">
        <f t="shared" si="262"/>
        <v>0</v>
      </c>
      <c r="BT95" s="110">
        <f t="shared" si="262"/>
        <v>30</v>
      </c>
      <c r="BU95" s="110">
        <f t="shared" si="262"/>
        <v>2</v>
      </c>
      <c r="BV95" s="110">
        <f t="shared" si="262"/>
        <v>104.1</v>
      </c>
      <c r="BW95" s="110">
        <f t="shared" si="262"/>
        <v>13</v>
      </c>
      <c r="BX95" s="110">
        <f t="shared" si="262"/>
        <v>0</v>
      </c>
      <c r="BY95" s="110">
        <f t="shared" si="262"/>
        <v>0</v>
      </c>
      <c r="BZ95" s="110">
        <f t="shared" si="262"/>
        <v>11.7</v>
      </c>
      <c r="CA95" s="110">
        <f t="shared" si="262"/>
        <v>0</v>
      </c>
      <c r="CB95" s="110">
        <f t="shared" si="262"/>
        <v>14.82</v>
      </c>
      <c r="CC95" s="158">
        <f t="shared" si="262"/>
        <v>0.73</v>
      </c>
      <c r="CD95" s="110">
        <f t="shared" si="262"/>
        <v>104.1</v>
      </c>
      <c r="CE95" s="110">
        <f t="shared" si="262"/>
        <v>9.75</v>
      </c>
      <c r="CF95" s="110">
        <f t="shared" si="262"/>
        <v>0</v>
      </c>
      <c r="CG95" s="110">
        <f t="shared" si="262"/>
        <v>0</v>
      </c>
      <c r="CH95" s="110">
        <f t="shared" si="262"/>
        <v>11.7</v>
      </c>
      <c r="CI95" s="110">
        <f t="shared" si="262"/>
        <v>0</v>
      </c>
      <c r="CJ95" s="110">
        <f t="shared" si="262"/>
        <v>14.82</v>
      </c>
      <c r="CK95" s="110">
        <f t="shared" si="262"/>
        <v>0.73</v>
      </c>
      <c r="CL95" s="110">
        <f t="shared" si="262"/>
        <v>0</v>
      </c>
      <c r="CM95" s="110">
        <f t="shared" si="262"/>
        <v>435</v>
      </c>
      <c r="CN95" s="110">
        <f t="shared" si="262"/>
        <v>26.75</v>
      </c>
      <c r="CO95" s="110">
        <f t="shared" si="262"/>
        <v>0</v>
      </c>
      <c r="CP95" s="110">
        <f t="shared" si="262"/>
        <v>0</v>
      </c>
      <c r="CQ95" s="110">
        <f t="shared" si="262"/>
        <v>30</v>
      </c>
      <c r="CR95" s="110">
        <f t="shared" si="262"/>
        <v>0</v>
      </c>
      <c r="CS95" s="110">
        <f t="shared" si="262"/>
        <v>30</v>
      </c>
      <c r="CT95" s="110">
        <f t="shared" si="262"/>
        <v>2</v>
      </c>
    </row>
    <row r="96" spans="1:98" ht="20.100000000000001" customHeight="1">
      <c r="A96" s="19">
        <v>4</v>
      </c>
      <c r="B96" s="20" t="s">
        <v>76</v>
      </c>
      <c r="C96" s="21">
        <v>430</v>
      </c>
      <c r="D96" s="21">
        <v>80</v>
      </c>
      <c r="E96" s="10">
        <f t="shared" ref="E96:E99" si="263">C96+D96</f>
        <v>510</v>
      </c>
      <c r="F96" s="21">
        <v>0</v>
      </c>
      <c r="G96" s="42">
        <v>0</v>
      </c>
      <c r="H96" s="10">
        <f t="shared" si="243"/>
        <v>0</v>
      </c>
      <c r="I96" s="21">
        <v>10</v>
      </c>
      <c r="J96" s="21">
        <v>0</v>
      </c>
      <c r="K96" s="10">
        <f t="shared" si="238"/>
        <v>10</v>
      </c>
      <c r="L96" s="42">
        <v>60</v>
      </c>
      <c r="M96" s="42">
        <v>2</v>
      </c>
      <c r="N96" s="10">
        <f t="shared" si="239"/>
        <v>62</v>
      </c>
      <c r="O96" s="10">
        <f t="shared" ref="O96:P99" si="264">C96+F96+I96+L96</f>
        <v>500</v>
      </c>
      <c r="P96" s="23">
        <f t="shared" si="264"/>
        <v>82</v>
      </c>
      <c r="Q96" s="10">
        <f t="shared" si="230"/>
        <v>582</v>
      </c>
      <c r="R96" s="65">
        <f t="shared" si="158"/>
        <v>136.83000000000001</v>
      </c>
      <c r="S96" s="65">
        <f t="shared" si="159"/>
        <v>12</v>
      </c>
      <c r="T96" s="65">
        <f t="shared" si="160"/>
        <v>0</v>
      </c>
      <c r="U96" s="65">
        <f t="shared" si="161"/>
        <v>0</v>
      </c>
      <c r="V96" s="65">
        <f t="shared" si="162"/>
        <v>3.18</v>
      </c>
      <c r="W96" s="65">
        <f t="shared" si="163"/>
        <v>0</v>
      </c>
      <c r="X96" s="70">
        <f t="shared" si="164"/>
        <v>19.09</v>
      </c>
      <c r="Y96" s="70">
        <f t="shared" si="165"/>
        <v>0.3</v>
      </c>
      <c r="AH96" s="83">
        <f t="shared" si="244"/>
        <v>107.5</v>
      </c>
      <c r="AI96" s="83">
        <f t="shared" si="245"/>
        <v>20</v>
      </c>
      <c r="AJ96" s="83">
        <f t="shared" si="246"/>
        <v>0</v>
      </c>
      <c r="AK96" s="83">
        <f t="shared" si="247"/>
        <v>0</v>
      </c>
      <c r="AL96" s="89">
        <f t="shared" si="248"/>
        <v>2.5</v>
      </c>
      <c r="AM96" s="83">
        <f t="shared" si="249"/>
        <v>0</v>
      </c>
      <c r="AN96" s="83">
        <f t="shared" si="250"/>
        <v>15</v>
      </c>
      <c r="AO96" s="83">
        <f t="shared" si="251"/>
        <v>0.5</v>
      </c>
      <c r="AP96" s="70">
        <f t="shared" si="170"/>
        <v>244.33</v>
      </c>
      <c r="AQ96" s="70">
        <f t="shared" si="171"/>
        <v>32</v>
      </c>
      <c r="AR96" s="70">
        <f t="shared" si="172"/>
        <v>0</v>
      </c>
      <c r="AS96" s="70">
        <f t="shared" si="173"/>
        <v>0</v>
      </c>
      <c r="AT96" s="70">
        <f t="shared" si="174"/>
        <v>5.68</v>
      </c>
      <c r="AU96" s="70">
        <f t="shared" si="175"/>
        <v>0</v>
      </c>
      <c r="AV96" s="70">
        <f t="shared" si="176"/>
        <v>34.090000000000003</v>
      </c>
      <c r="AW96" s="70">
        <f t="shared" si="177"/>
        <v>0.8</v>
      </c>
      <c r="AX96" s="70">
        <f t="shared" si="257"/>
        <v>107.5</v>
      </c>
      <c r="AY96" s="93">
        <f>ROUND(D96*16.66%,2)</f>
        <v>13.33</v>
      </c>
      <c r="AZ96" s="70">
        <f t="shared" si="252"/>
        <v>0</v>
      </c>
      <c r="BA96" s="70">
        <f t="shared" si="253"/>
        <v>0</v>
      </c>
      <c r="BB96" s="87">
        <f>ROUND(I96*25%,2)-2.5</f>
        <v>0</v>
      </c>
      <c r="BC96" s="70">
        <f t="shared" si="254"/>
        <v>0</v>
      </c>
      <c r="BD96" s="70">
        <f t="shared" si="255"/>
        <v>15</v>
      </c>
      <c r="BE96" s="70">
        <f t="shared" si="260"/>
        <v>0.48</v>
      </c>
      <c r="BF96" s="70">
        <f t="shared" si="183"/>
        <v>351.83000000000004</v>
      </c>
      <c r="BG96" s="70">
        <f t="shared" si="184"/>
        <v>45.33</v>
      </c>
      <c r="BH96" s="70">
        <f t="shared" si="185"/>
        <v>0</v>
      </c>
      <c r="BI96" s="70">
        <f t="shared" si="186"/>
        <v>0</v>
      </c>
      <c r="BJ96" s="70">
        <f t="shared" si="187"/>
        <v>5.68</v>
      </c>
      <c r="BK96" s="70">
        <f t="shared" si="188"/>
        <v>0</v>
      </c>
      <c r="BL96" s="70">
        <f t="shared" si="189"/>
        <v>49.09</v>
      </c>
      <c r="BM96" s="70">
        <f t="shared" si="190"/>
        <v>1.28</v>
      </c>
      <c r="BN96" s="70">
        <v>445</v>
      </c>
      <c r="BO96" s="70">
        <v>80</v>
      </c>
      <c r="BP96" s="70">
        <v>0</v>
      </c>
      <c r="BQ96" s="92">
        <v>0</v>
      </c>
      <c r="BR96" s="92">
        <v>10</v>
      </c>
      <c r="BS96" s="92">
        <v>0</v>
      </c>
      <c r="BT96" s="92">
        <v>60</v>
      </c>
      <c r="BU96" s="92">
        <v>2</v>
      </c>
      <c r="BV96" s="70">
        <f t="shared" si="191"/>
        <v>93.17</v>
      </c>
      <c r="BW96" s="70">
        <f t="shared" si="192"/>
        <v>34.67</v>
      </c>
      <c r="BX96" s="70">
        <f t="shared" si="193"/>
        <v>0</v>
      </c>
      <c r="BY96" s="70">
        <f t="shared" si="194"/>
        <v>0</v>
      </c>
      <c r="BZ96" s="70">
        <f t="shared" si="195"/>
        <v>4.32</v>
      </c>
      <c r="CA96" s="70">
        <f t="shared" si="196"/>
        <v>0</v>
      </c>
      <c r="CB96" s="70">
        <f t="shared" si="197"/>
        <v>10.91</v>
      </c>
      <c r="CC96" s="156">
        <f t="shared" si="198"/>
        <v>0.72</v>
      </c>
      <c r="CD96" s="70">
        <f>ROUND(BV96*75%,2)</f>
        <v>69.88</v>
      </c>
      <c r="CE96" s="70">
        <f t="shared" si="256"/>
        <v>26</v>
      </c>
      <c r="CF96" s="70">
        <f t="shared" si="199"/>
        <v>0</v>
      </c>
      <c r="CG96" s="70">
        <f t="shared" si="200"/>
        <v>0</v>
      </c>
      <c r="CH96" s="70">
        <f t="shared" si="201"/>
        <v>4.32</v>
      </c>
      <c r="CI96" s="70">
        <f t="shared" si="202"/>
        <v>0</v>
      </c>
      <c r="CJ96" s="70">
        <f t="shared" si="203"/>
        <v>10.91</v>
      </c>
      <c r="CK96" s="70">
        <f t="shared" si="204"/>
        <v>0.72</v>
      </c>
      <c r="CL96" s="70">
        <v>23.29</v>
      </c>
      <c r="CM96" s="70">
        <f t="shared" si="205"/>
        <v>445</v>
      </c>
      <c r="CN96" s="70">
        <f t="shared" si="206"/>
        <v>71.33</v>
      </c>
      <c r="CO96" s="70">
        <f t="shared" si="207"/>
        <v>0</v>
      </c>
      <c r="CP96" s="70">
        <f t="shared" si="208"/>
        <v>0</v>
      </c>
      <c r="CQ96" s="70">
        <f t="shared" si="209"/>
        <v>10</v>
      </c>
      <c r="CR96" s="70">
        <f t="shared" si="210"/>
        <v>0</v>
      </c>
      <c r="CS96" s="70">
        <f t="shared" si="211"/>
        <v>60</v>
      </c>
      <c r="CT96" s="70">
        <f t="shared" si="212"/>
        <v>2</v>
      </c>
    </row>
    <row r="97" spans="1:98" ht="20.100000000000001" customHeight="1">
      <c r="A97" s="19">
        <v>5</v>
      </c>
      <c r="B97" s="20" t="s">
        <v>77</v>
      </c>
      <c r="C97" s="21">
        <v>240</v>
      </c>
      <c r="D97" s="21">
        <v>30</v>
      </c>
      <c r="E97" s="10">
        <f t="shared" si="263"/>
        <v>270</v>
      </c>
      <c r="F97" s="21">
        <v>150</v>
      </c>
      <c r="G97" s="42">
        <v>110</v>
      </c>
      <c r="H97" s="10">
        <f t="shared" si="243"/>
        <v>260</v>
      </c>
      <c r="I97" s="21">
        <v>10</v>
      </c>
      <c r="J97" s="21">
        <v>0</v>
      </c>
      <c r="K97" s="10">
        <f t="shared" si="238"/>
        <v>10</v>
      </c>
      <c r="L97" s="42">
        <v>30</v>
      </c>
      <c r="M97" s="42">
        <v>0</v>
      </c>
      <c r="N97" s="10">
        <f t="shared" si="239"/>
        <v>30</v>
      </c>
      <c r="O97" s="10">
        <f t="shared" si="264"/>
        <v>430</v>
      </c>
      <c r="P97" s="23">
        <f t="shared" si="264"/>
        <v>140</v>
      </c>
      <c r="Q97" s="10">
        <f t="shared" si="230"/>
        <v>570</v>
      </c>
      <c r="R97" s="65">
        <f t="shared" si="158"/>
        <v>76.37</v>
      </c>
      <c r="S97" s="65">
        <f t="shared" si="159"/>
        <v>4.5</v>
      </c>
      <c r="T97" s="65">
        <f t="shared" si="160"/>
        <v>47.73</v>
      </c>
      <c r="U97" s="65">
        <f t="shared" si="161"/>
        <v>16.5</v>
      </c>
      <c r="V97" s="65">
        <f t="shared" si="162"/>
        <v>3.18</v>
      </c>
      <c r="W97" s="65">
        <f t="shared" si="163"/>
        <v>0</v>
      </c>
      <c r="X97" s="70">
        <f t="shared" si="164"/>
        <v>9.5500000000000007</v>
      </c>
      <c r="Y97" s="70">
        <f t="shared" si="165"/>
        <v>0</v>
      </c>
      <c r="AH97" s="83">
        <f t="shared" si="244"/>
        <v>60</v>
      </c>
      <c r="AI97" s="83">
        <f t="shared" si="245"/>
        <v>7.5</v>
      </c>
      <c r="AJ97" s="86">
        <f t="shared" si="246"/>
        <v>37.5</v>
      </c>
      <c r="AK97" s="83">
        <f t="shared" si="247"/>
        <v>27.5</v>
      </c>
      <c r="AL97" s="83">
        <f t="shared" si="248"/>
        <v>2.5</v>
      </c>
      <c r="AM97" s="83">
        <f t="shared" si="249"/>
        <v>0</v>
      </c>
      <c r="AN97" s="86">
        <f t="shared" si="250"/>
        <v>7.5</v>
      </c>
      <c r="AO97" s="83">
        <f t="shared" si="251"/>
        <v>0</v>
      </c>
      <c r="AP97" s="70">
        <f t="shared" si="170"/>
        <v>136.37</v>
      </c>
      <c r="AQ97" s="70">
        <f t="shared" si="171"/>
        <v>12</v>
      </c>
      <c r="AR97" s="70">
        <f t="shared" si="172"/>
        <v>85.22999999999999</v>
      </c>
      <c r="AS97" s="70">
        <f t="shared" si="173"/>
        <v>44</v>
      </c>
      <c r="AT97" s="70">
        <f t="shared" si="174"/>
        <v>5.68</v>
      </c>
      <c r="AU97" s="70">
        <f t="shared" si="175"/>
        <v>0</v>
      </c>
      <c r="AV97" s="70">
        <f t="shared" si="176"/>
        <v>17.05</v>
      </c>
      <c r="AW97" s="70">
        <f t="shared" si="177"/>
        <v>0</v>
      </c>
      <c r="AX97" s="70">
        <f t="shared" si="257"/>
        <v>60</v>
      </c>
      <c r="AY97" s="93">
        <f>ROUND(D97*16.66%,2)</f>
        <v>5</v>
      </c>
      <c r="AZ97" s="87">
        <v>4.7699999999999996</v>
      </c>
      <c r="BA97" s="70">
        <f t="shared" si="253"/>
        <v>16.29</v>
      </c>
      <c r="BB97" s="70">
        <f t="shared" si="259"/>
        <v>2.5</v>
      </c>
      <c r="BC97" s="70">
        <f t="shared" si="254"/>
        <v>0</v>
      </c>
      <c r="BD97" s="87">
        <v>2.95</v>
      </c>
      <c r="BE97" s="70">
        <f t="shared" si="260"/>
        <v>0</v>
      </c>
      <c r="BF97" s="70">
        <f t="shared" si="183"/>
        <v>196.37</v>
      </c>
      <c r="BG97" s="70">
        <f t="shared" si="184"/>
        <v>17</v>
      </c>
      <c r="BH97" s="70">
        <f t="shared" si="185"/>
        <v>89.999999999999986</v>
      </c>
      <c r="BI97" s="70">
        <f t="shared" si="186"/>
        <v>60.29</v>
      </c>
      <c r="BJ97" s="70">
        <f t="shared" si="187"/>
        <v>8.18</v>
      </c>
      <c r="BK97" s="70">
        <f t="shared" si="188"/>
        <v>0</v>
      </c>
      <c r="BL97" s="70">
        <f t="shared" si="189"/>
        <v>20</v>
      </c>
      <c r="BM97" s="70">
        <f t="shared" si="190"/>
        <v>0</v>
      </c>
      <c r="BN97" s="70">
        <v>260</v>
      </c>
      <c r="BO97" s="70">
        <v>23</v>
      </c>
      <c r="BP97" s="70">
        <v>150</v>
      </c>
      <c r="BQ97" s="92">
        <v>83</v>
      </c>
      <c r="BR97" s="92">
        <v>10</v>
      </c>
      <c r="BS97" s="92">
        <v>0</v>
      </c>
      <c r="BT97" s="92">
        <v>30</v>
      </c>
      <c r="BU97" s="92">
        <v>0</v>
      </c>
      <c r="BV97" s="70">
        <f t="shared" si="191"/>
        <v>63.63</v>
      </c>
      <c r="BW97" s="70">
        <f t="shared" si="192"/>
        <v>6</v>
      </c>
      <c r="BX97" s="70">
        <f t="shared" si="193"/>
        <v>60</v>
      </c>
      <c r="BY97" s="70">
        <f t="shared" si="194"/>
        <v>22.71</v>
      </c>
      <c r="BZ97" s="70">
        <f t="shared" si="195"/>
        <v>1.82</v>
      </c>
      <c r="CA97" s="70">
        <f t="shared" si="196"/>
        <v>0</v>
      </c>
      <c r="CB97" s="70">
        <f t="shared" si="197"/>
        <v>10</v>
      </c>
      <c r="CC97" s="156">
        <f t="shared" si="198"/>
        <v>0</v>
      </c>
      <c r="CD97" s="121">
        <f t="shared" ref="CD97" si="265">BV97</f>
        <v>63.63</v>
      </c>
      <c r="CE97" s="70">
        <f t="shared" si="256"/>
        <v>4.5</v>
      </c>
      <c r="CF97" s="70">
        <f t="shared" si="199"/>
        <v>60</v>
      </c>
      <c r="CG97" s="70">
        <f t="shared" si="200"/>
        <v>22.71</v>
      </c>
      <c r="CH97" s="70">
        <f t="shared" si="201"/>
        <v>1.82</v>
      </c>
      <c r="CI97" s="70">
        <f t="shared" si="202"/>
        <v>0</v>
      </c>
      <c r="CJ97" s="70">
        <f t="shared" si="203"/>
        <v>10</v>
      </c>
      <c r="CK97" s="70">
        <f t="shared" si="204"/>
        <v>0</v>
      </c>
      <c r="CL97" s="70"/>
      <c r="CM97" s="70">
        <f t="shared" si="205"/>
        <v>260</v>
      </c>
      <c r="CN97" s="70">
        <f t="shared" si="206"/>
        <v>21.5</v>
      </c>
      <c r="CO97" s="70">
        <f t="shared" si="207"/>
        <v>150</v>
      </c>
      <c r="CP97" s="70">
        <f t="shared" si="208"/>
        <v>83</v>
      </c>
      <c r="CQ97" s="70">
        <f t="shared" si="209"/>
        <v>10</v>
      </c>
      <c r="CR97" s="70">
        <f t="shared" si="210"/>
        <v>0</v>
      </c>
      <c r="CS97" s="70">
        <f t="shared" si="211"/>
        <v>30</v>
      </c>
      <c r="CT97" s="70">
        <f t="shared" si="212"/>
        <v>0</v>
      </c>
    </row>
    <row r="98" spans="1:98" ht="20.100000000000001" customHeight="1">
      <c r="A98" s="19">
        <v>6</v>
      </c>
      <c r="B98" s="20" t="s">
        <v>78</v>
      </c>
      <c r="C98" s="21">
        <v>575</v>
      </c>
      <c r="D98" s="21">
        <v>120</v>
      </c>
      <c r="E98" s="10">
        <f t="shared" si="263"/>
        <v>695</v>
      </c>
      <c r="F98" s="21">
        <v>200</v>
      </c>
      <c r="G98" s="42">
        <v>50</v>
      </c>
      <c r="H98" s="10">
        <f t="shared" si="243"/>
        <v>250</v>
      </c>
      <c r="I98" s="21">
        <v>40</v>
      </c>
      <c r="J98" s="21">
        <v>0</v>
      </c>
      <c r="K98" s="10">
        <f t="shared" si="238"/>
        <v>40</v>
      </c>
      <c r="L98" s="42">
        <v>45</v>
      </c>
      <c r="M98" s="42">
        <v>0</v>
      </c>
      <c r="N98" s="10">
        <f t="shared" si="239"/>
        <v>45</v>
      </c>
      <c r="O98" s="10">
        <f t="shared" si="264"/>
        <v>860</v>
      </c>
      <c r="P98" s="23">
        <f t="shared" si="264"/>
        <v>170</v>
      </c>
      <c r="Q98" s="10">
        <f t="shared" si="230"/>
        <v>1030</v>
      </c>
      <c r="R98" s="65">
        <f t="shared" si="158"/>
        <v>182.97</v>
      </c>
      <c r="S98" s="65">
        <f t="shared" si="159"/>
        <v>18</v>
      </c>
      <c r="T98" s="65">
        <f t="shared" si="160"/>
        <v>63.64</v>
      </c>
      <c r="U98" s="65">
        <f t="shared" si="161"/>
        <v>7.5</v>
      </c>
      <c r="V98" s="65">
        <f t="shared" si="162"/>
        <v>12.73</v>
      </c>
      <c r="W98" s="65">
        <f t="shared" si="163"/>
        <v>0</v>
      </c>
      <c r="X98" s="70">
        <f t="shared" si="164"/>
        <v>14.32</v>
      </c>
      <c r="Y98" s="70">
        <f t="shared" si="165"/>
        <v>0</v>
      </c>
      <c r="AH98" s="83">
        <f t="shared" si="244"/>
        <v>143.75</v>
      </c>
      <c r="AI98" s="83">
        <f t="shared" si="245"/>
        <v>30</v>
      </c>
      <c r="AJ98" s="83">
        <f t="shared" si="246"/>
        <v>50</v>
      </c>
      <c r="AK98" s="83">
        <f t="shared" si="247"/>
        <v>12.5</v>
      </c>
      <c r="AL98" s="83">
        <f t="shared" si="248"/>
        <v>10</v>
      </c>
      <c r="AM98" s="83">
        <f t="shared" si="249"/>
        <v>0</v>
      </c>
      <c r="AN98" s="83">
        <f t="shared" si="250"/>
        <v>11.25</v>
      </c>
      <c r="AO98" s="83">
        <f t="shared" si="251"/>
        <v>0</v>
      </c>
      <c r="AP98" s="70">
        <f t="shared" si="170"/>
        <v>326.72000000000003</v>
      </c>
      <c r="AQ98" s="70">
        <f t="shared" si="171"/>
        <v>48</v>
      </c>
      <c r="AR98" s="70">
        <f t="shared" si="172"/>
        <v>113.64</v>
      </c>
      <c r="AS98" s="70">
        <f t="shared" si="173"/>
        <v>20</v>
      </c>
      <c r="AT98" s="70">
        <f t="shared" si="174"/>
        <v>22.73</v>
      </c>
      <c r="AU98" s="70">
        <f t="shared" si="175"/>
        <v>0</v>
      </c>
      <c r="AV98" s="70">
        <f t="shared" si="176"/>
        <v>25.57</v>
      </c>
      <c r="AW98" s="70">
        <f t="shared" si="177"/>
        <v>0</v>
      </c>
      <c r="AX98" s="70">
        <f t="shared" si="257"/>
        <v>143.75</v>
      </c>
      <c r="AY98" s="93">
        <f>ROUND(D98*16.66%,2)</f>
        <v>19.989999999999998</v>
      </c>
      <c r="AZ98" s="70">
        <f>ROUND(F98*22.97%,2)</f>
        <v>45.94</v>
      </c>
      <c r="BA98" s="70">
        <f t="shared" si="253"/>
        <v>7.41</v>
      </c>
      <c r="BB98" s="70">
        <f t="shared" si="259"/>
        <v>10</v>
      </c>
      <c r="BC98" s="70">
        <f t="shared" si="254"/>
        <v>0</v>
      </c>
      <c r="BD98" s="70">
        <f t="shared" si="255"/>
        <v>11.25</v>
      </c>
      <c r="BE98" s="70">
        <f t="shared" si="260"/>
        <v>0</v>
      </c>
      <c r="BF98" s="70">
        <f t="shared" si="183"/>
        <v>470.47</v>
      </c>
      <c r="BG98" s="70">
        <f t="shared" si="184"/>
        <v>67.989999999999995</v>
      </c>
      <c r="BH98" s="70">
        <f t="shared" si="185"/>
        <v>159.57999999999998</v>
      </c>
      <c r="BI98" s="70">
        <f t="shared" si="186"/>
        <v>27.41</v>
      </c>
      <c r="BJ98" s="70">
        <f t="shared" si="187"/>
        <v>32.730000000000004</v>
      </c>
      <c r="BK98" s="70">
        <f t="shared" si="188"/>
        <v>0</v>
      </c>
      <c r="BL98" s="70">
        <f t="shared" si="189"/>
        <v>36.82</v>
      </c>
      <c r="BM98" s="70">
        <f t="shared" si="190"/>
        <v>0</v>
      </c>
      <c r="BN98" s="70">
        <v>575</v>
      </c>
      <c r="BO98" s="70">
        <v>120</v>
      </c>
      <c r="BP98" s="70">
        <v>230</v>
      </c>
      <c r="BQ98" s="92">
        <v>70</v>
      </c>
      <c r="BR98" s="92">
        <v>40</v>
      </c>
      <c r="BS98" s="92">
        <v>0</v>
      </c>
      <c r="BT98" s="92">
        <v>45</v>
      </c>
      <c r="BU98" s="92">
        <v>0</v>
      </c>
      <c r="BV98" s="70">
        <f t="shared" si="191"/>
        <v>104.53</v>
      </c>
      <c r="BW98" s="70">
        <f t="shared" si="192"/>
        <v>52.01</v>
      </c>
      <c r="BX98" s="70">
        <f t="shared" si="193"/>
        <v>70.42</v>
      </c>
      <c r="BY98" s="70">
        <f t="shared" si="194"/>
        <v>42.59</v>
      </c>
      <c r="BZ98" s="70">
        <f t="shared" si="195"/>
        <v>7.27</v>
      </c>
      <c r="CA98" s="70">
        <f t="shared" si="196"/>
        <v>0</v>
      </c>
      <c r="CB98" s="70">
        <f t="shared" si="197"/>
        <v>8.18</v>
      </c>
      <c r="CC98" s="156">
        <f t="shared" si="198"/>
        <v>0</v>
      </c>
      <c r="CD98" s="70">
        <f>ROUND(BV98*75%,2)</f>
        <v>78.400000000000006</v>
      </c>
      <c r="CE98" s="70">
        <f t="shared" si="256"/>
        <v>39.01</v>
      </c>
      <c r="CF98" s="70">
        <f t="shared" si="199"/>
        <v>70.42</v>
      </c>
      <c r="CG98" s="70">
        <f t="shared" si="200"/>
        <v>42.59</v>
      </c>
      <c r="CH98" s="70">
        <f t="shared" si="201"/>
        <v>7.27</v>
      </c>
      <c r="CI98" s="70">
        <f t="shared" si="202"/>
        <v>0</v>
      </c>
      <c r="CJ98" s="70">
        <f t="shared" si="203"/>
        <v>8.18</v>
      </c>
      <c r="CK98" s="70">
        <f t="shared" si="204"/>
        <v>0</v>
      </c>
      <c r="CL98" s="70">
        <v>26.13</v>
      </c>
      <c r="CM98" s="70">
        <f t="shared" si="205"/>
        <v>575</v>
      </c>
      <c r="CN98" s="70">
        <f t="shared" si="206"/>
        <v>107</v>
      </c>
      <c r="CO98" s="70">
        <f t="shared" si="207"/>
        <v>230</v>
      </c>
      <c r="CP98" s="70">
        <f t="shared" si="208"/>
        <v>70</v>
      </c>
      <c r="CQ98" s="70">
        <f t="shared" si="209"/>
        <v>40</v>
      </c>
      <c r="CR98" s="70">
        <f t="shared" si="210"/>
        <v>0</v>
      </c>
      <c r="CS98" s="70">
        <f t="shared" si="211"/>
        <v>45</v>
      </c>
      <c r="CT98" s="70">
        <f t="shared" si="212"/>
        <v>0</v>
      </c>
    </row>
    <row r="99" spans="1:98" ht="20.100000000000001" customHeight="1">
      <c r="A99" s="19">
        <v>7</v>
      </c>
      <c r="B99" s="20" t="s">
        <v>79</v>
      </c>
      <c r="C99" s="21">
        <v>110</v>
      </c>
      <c r="D99" s="21">
        <v>0</v>
      </c>
      <c r="E99" s="10">
        <f t="shared" si="263"/>
        <v>110</v>
      </c>
      <c r="F99" s="21">
        <v>5</v>
      </c>
      <c r="G99" s="42">
        <v>0</v>
      </c>
      <c r="H99" s="10">
        <f t="shared" si="243"/>
        <v>5</v>
      </c>
      <c r="I99" s="21">
        <v>10</v>
      </c>
      <c r="J99" s="21">
        <v>0</v>
      </c>
      <c r="K99" s="10">
        <f t="shared" si="238"/>
        <v>10</v>
      </c>
      <c r="L99" s="42">
        <v>15</v>
      </c>
      <c r="M99" s="42">
        <v>0</v>
      </c>
      <c r="N99" s="10">
        <f t="shared" si="239"/>
        <v>15</v>
      </c>
      <c r="O99" s="10">
        <f t="shared" si="264"/>
        <v>140</v>
      </c>
      <c r="P99" s="23">
        <f t="shared" si="264"/>
        <v>0</v>
      </c>
      <c r="Q99" s="10">
        <f t="shared" si="230"/>
        <v>140</v>
      </c>
      <c r="R99" s="65">
        <f t="shared" si="158"/>
        <v>35</v>
      </c>
      <c r="S99" s="65">
        <f t="shared" si="159"/>
        <v>0</v>
      </c>
      <c r="T99" s="65">
        <f t="shared" si="160"/>
        <v>1.59</v>
      </c>
      <c r="U99" s="65">
        <f t="shared" si="161"/>
        <v>0</v>
      </c>
      <c r="V99" s="65">
        <f t="shared" si="162"/>
        <v>3.18</v>
      </c>
      <c r="W99" s="65">
        <f t="shared" si="163"/>
        <v>0</v>
      </c>
      <c r="X99" s="70">
        <f t="shared" si="164"/>
        <v>4.7699999999999996</v>
      </c>
      <c r="Y99" s="70">
        <f t="shared" si="165"/>
        <v>0</v>
      </c>
      <c r="AH99" s="83">
        <f t="shared" si="244"/>
        <v>27.5</v>
      </c>
      <c r="AI99" s="83">
        <f t="shared" si="245"/>
        <v>0</v>
      </c>
      <c r="AJ99" s="83">
        <f t="shared" si="246"/>
        <v>1.25</v>
      </c>
      <c r="AK99" s="83">
        <f t="shared" si="247"/>
        <v>0</v>
      </c>
      <c r="AL99" s="83">
        <f t="shared" si="248"/>
        <v>2.5</v>
      </c>
      <c r="AM99" s="83">
        <f t="shared" si="249"/>
        <v>0</v>
      </c>
      <c r="AN99" s="83">
        <f t="shared" si="250"/>
        <v>3.75</v>
      </c>
      <c r="AO99" s="83">
        <f t="shared" si="251"/>
        <v>0</v>
      </c>
      <c r="AP99" s="70">
        <f t="shared" si="170"/>
        <v>62.5</v>
      </c>
      <c r="AQ99" s="70">
        <f t="shared" si="171"/>
        <v>0</v>
      </c>
      <c r="AR99" s="70">
        <f t="shared" si="172"/>
        <v>2.84</v>
      </c>
      <c r="AS99" s="70">
        <f t="shared" si="173"/>
        <v>0</v>
      </c>
      <c r="AT99" s="70">
        <f t="shared" si="174"/>
        <v>5.68</v>
      </c>
      <c r="AU99" s="70">
        <f t="shared" si="175"/>
        <v>0</v>
      </c>
      <c r="AV99" s="70">
        <f t="shared" si="176"/>
        <v>8.52</v>
      </c>
      <c r="AW99" s="70">
        <f t="shared" si="177"/>
        <v>0</v>
      </c>
      <c r="AX99" s="70">
        <f t="shared" si="257"/>
        <v>27.5</v>
      </c>
      <c r="AY99" s="70">
        <f t="shared" si="258"/>
        <v>0</v>
      </c>
      <c r="AZ99" s="70">
        <f>ROUND(F99*22.97%,2)</f>
        <v>1.1499999999999999</v>
      </c>
      <c r="BA99" s="70">
        <f t="shared" si="253"/>
        <v>0</v>
      </c>
      <c r="BB99" s="70">
        <f t="shared" si="259"/>
        <v>2.5</v>
      </c>
      <c r="BC99" s="70">
        <f t="shared" si="254"/>
        <v>0</v>
      </c>
      <c r="BD99" s="70">
        <f t="shared" si="255"/>
        <v>3.75</v>
      </c>
      <c r="BE99" s="70">
        <f t="shared" si="260"/>
        <v>0</v>
      </c>
      <c r="BF99" s="70">
        <f t="shared" si="183"/>
        <v>90</v>
      </c>
      <c r="BG99" s="70">
        <f t="shared" si="184"/>
        <v>0</v>
      </c>
      <c r="BH99" s="70">
        <f t="shared" si="185"/>
        <v>3.9899999999999998</v>
      </c>
      <c r="BI99" s="70">
        <f t="shared" si="186"/>
        <v>0</v>
      </c>
      <c r="BJ99" s="70">
        <f t="shared" si="187"/>
        <v>8.18</v>
      </c>
      <c r="BK99" s="70">
        <f t="shared" si="188"/>
        <v>0</v>
      </c>
      <c r="BL99" s="70">
        <f t="shared" si="189"/>
        <v>12.27</v>
      </c>
      <c r="BM99" s="70">
        <f t="shared" si="190"/>
        <v>0</v>
      </c>
      <c r="BN99" s="70">
        <v>100</v>
      </c>
      <c r="BO99" s="70">
        <v>0</v>
      </c>
      <c r="BP99" s="70">
        <v>8</v>
      </c>
      <c r="BQ99" s="92">
        <v>0</v>
      </c>
      <c r="BR99" s="92">
        <v>10</v>
      </c>
      <c r="BS99" s="92">
        <v>0</v>
      </c>
      <c r="BT99" s="92">
        <v>15</v>
      </c>
      <c r="BU99" s="92">
        <v>0</v>
      </c>
      <c r="BV99" s="70">
        <f t="shared" si="191"/>
        <v>10</v>
      </c>
      <c r="BW99" s="70">
        <f t="shared" si="192"/>
        <v>0</v>
      </c>
      <c r="BX99" s="70">
        <f t="shared" si="193"/>
        <v>4.01</v>
      </c>
      <c r="BY99" s="70">
        <f t="shared" si="194"/>
        <v>0</v>
      </c>
      <c r="BZ99" s="70">
        <f t="shared" si="195"/>
        <v>1.82</v>
      </c>
      <c r="CA99" s="70">
        <f t="shared" si="196"/>
        <v>0</v>
      </c>
      <c r="CB99" s="70">
        <f t="shared" si="197"/>
        <v>2.73</v>
      </c>
      <c r="CC99" s="156">
        <f t="shared" si="198"/>
        <v>0</v>
      </c>
      <c r="CD99" s="121">
        <f t="shared" ref="CD99:CD110" si="266">BV99</f>
        <v>10</v>
      </c>
      <c r="CE99" s="70">
        <f t="shared" si="256"/>
        <v>0</v>
      </c>
      <c r="CF99" s="70">
        <f t="shared" si="199"/>
        <v>4.01</v>
      </c>
      <c r="CG99" s="70">
        <f t="shared" si="200"/>
        <v>0</v>
      </c>
      <c r="CH99" s="70">
        <f t="shared" si="201"/>
        <v>1.82</v>
      </c>
      <c r="CI99" s="70">
        <f t="shared" si="202"/>
        <v>0</v>
      </c>
      <c r="CJ99" s="70">
        <f t="shared" si="203"/>
        <v>2.73</v>
      </c>
      <c r="CK99" s="70">
        <f t="shared" si="204"/>
        <v>0</v>
      </c>
      <c r="CL99" s="70"/>
      <c r="CM99" s="70">
        <f t="shared" si="205"/>
        <v>100</v>
      </c>
      <c r="CN99" s="70">
        <f t="shared" si="206"/>
        <v>0</v>
      </c>
      <c r="CO99" s="70">
        <f t="shared" si="207"/>
        <v>8</v>
      </c>
      <c r="CP99" s="70">
        <f t="shared" si="208"/>
        <v>0</v>
      </c>
      <c r="CQ99" s="70">
        <f t="shared" si="209"/>
        <v>10</v>
      </c>
      <c r="CR99" s="70">
        <f t="shared" si="210"/>
        <v>0</v>
      </c>
      <c r="CS99" s="70">
        <f t="shared" si="211"/>
        <v>15</v>
      </c>
      <c r="CT99" s="70">
        <f t="shared" si="212"/>
        <v>0</v>
      </c>
    </row>
    <row r="100" spans="1:98" s="29" customFormat="1" ht="20.100000000000001" customHeight="1">
      <c r="A100" s="26"/>
      <c r="B100" s="27" t="s">
        <v>78</v>
      </c>
      <c r="C100" s="28">
        <f t="shared" ref="C100:G100" si="267">+C98+C99</f>
        <v>685</v>
      </c>
      <c r="D100" s="28">
        <f t="shared" si="267"/>
        <v>120</v>
      </c>
      <c r="E100" s="28">
        <f t="shared" si="267"/>
        <v>805</v>
      </c>
      <c r="F100" s="28">
        <f t="shared" si="267"/>
        <v>205</v>
      </c>
      <c r="G100" s="28">
        <f t="shared" si="267"/>
        <v>50</v>
      </c>
      <c r="H100" s="28">
        <f>+H98+H99</f>
        <v>255</v>
      </c>
      <c r="I100" s="28">
        <f t="shared" ref="I100:K100" si="268">+I98+I99</f>
        <v>50</v>
      </c>
      <c r="J100" s="28">
        <f t="shared" si="268"/>
        <v>0</v>
      </c>
      <c r="K100" s="28">
        <f t="shared" si="268"/>
        <v>50</v>
      </c>
      <c r="L100" s="28">
        <f t="shared" ref="L100:BX100" si="269">+L98+L99</f>
        <v>60</v>
      </c>
      <c r="M100" s="28">
        <f t="shared" si="269"/>
        <v>0</v>
      </c>
      <c r="N100" s="28">
        <f t="shared" si="269"/>
        <v>60</v>
      </c>
      <c r="O100" s="28">
        <f t="shared" si="269"/>
        <v>1000</v>
      </c>
      <c r="P100" s="28">
        <f t="shared" si="269"/>
        <v>170</v>
      </c>
      <c r="Q100" s="28">
        <f t="shared" si="269"/>
        <v>1170</v>
      </c>
      <c r="R100" s="28">
        <f t="shared" si="269"/>
        <v>217.97</v>
      </c>
      <c r="S100" s="28">
        <f t="shared" si="269"/>
        <v>18</v>
      </c>
      <c r="T100" s="28">
        <f t="shared" si="269"/>
        <v>65.23</v>
      </c>
      <c r="U100" s="28">
        <f t="shared" si="269"/>
        <v>7.5</v>
      </c>
      <c r="V100" s="28">
        <f t="shared" si="269"/>
        <v>15.91</v>
      </c>
      <c r="W100" s="75">
        <f t="shared" si="269"/>
        <v>0</v>
      </c>
      <c r="X100" s="28">
        <f t="shared" si="269"/>
        <v>19.09</v>
      </c>
      <c r="Y100" s="28">
        <f t="shared" si="269"/>
        <v>0</v>
      </c>
      <c r="Z100" s="28">
        <f t="shared" si="269"/>
        <v>0</v>
      </c>
      <c r="AA100" s="28">
        <f t="shared" si="269"/>
        <v>0</v>
      </c>
      <c r="AB100" s="28">
        <f t="shared" si="269"/>
        <v>0</v>
      </c>
      <c r="AC100" s="28">
        <f t="shared" si="269"/>
        <v>0</v>
      </c>
      <c r="AD100" s="28">
        <f t="shared" si="269"/>
        <v>0</v>
      </c>
      <c r="AE100" s="28">
        <f t="shared" si="269"/>
        <v>0</v>
      </c>
      <c r="AF100" s="28">
        <f t="shared" si="269"/>
        <v>0</v>
      </c>
      <c r="AG100" s="28">
        <f t="shared" si="269"/>
        <v>0</v>
      </c>
      <c r="AH100" s="28">
        <f t="shared" si="269"/>
        <v>171.25</v>
      </c>
      <c r="AI100" s="28">
        <f t="shared" si="269"/>
        <v>30</v>
      </c>
      <c r="AJ100" s="28">
        <f t="shared" si="269"/>
        <v>51.25</v>
      </c>
      <c r="AK100" s="28">
        <f t="shared" si="269"/>
        <v>12.5</v>
      </c>
      <c r="AL100" s="28">
        <f t="shared" si="269"/>
        <v>12.5</v>
      </c>
      <c r="AM100" s="28">
        <f t="shared" si="269"/>
        <v>0</v>
      </c>
      <c r="AN100" s="28">
        <f t="shared" si="269"/>
        <v>15</v>
      </c>
      <c r="AO100" s="28">
        <f t="shared" si="269"/>
        <v>0</v>
      </c>
      <c r="AP100" s="28">
        <f t="shared" si="269"/>
        <v>389.22</v>
      </c>
      <c r="AQ100" s="28">
        <f t="shared" si="269"/>
        <v>48</v>
      </c>
      <c r="AR100" s="28">
        <f t="shared" si="269"/>
        <v>116.48</v>
      </c>
      <c r="AS100" s="28">
        <f t="shared" si="269"/>
        <v>20</v>
      </c>
      <c r="AT100" s="28">
        <f t="shared" si="269"/>
        <v>28.41</v>
      </c>
      <c r="AU100" s="28">
        <f t="shared" si="269"/>
        <v>0</v>
      </c>
      <c r="AV100" s="28">
        <f t="shared" si="269"/>
        <v>34.090000000000003</v>
      </c>
      <c r="AW100" s="28">
        <f t="shared" si="269"/>
        <v>0</v>
      </c>
      <c r="AX100" s="28">
        <f t="shared" si="269"/>
        <v>171.25</v>
      </c>
      <c r="AY100" s="28">
        <f t="shared" si="269"/>
        <v>19.989999999999998</v>
      </c>
      <c r="AZ100" s="28">
        <f t="shared" si="269"/>
        <v>47.089999999999996</v>
      </c>
      <c r="BA100" s="28">
        <f t="shared" si="269"/>
        <v>7.41</v>
      </c>
      <c r="BB100" s="28">
        <f t="shared" si="269"/>
        <v>12.5</v>
      </c>
      <c r="BC100" s="28">
        <f t="shared" si="269"/>
        <v>0</v>
      </c>
      <c r="BD100" s="28">
        <f t="shared" si="269"/>
        <v>15</v>
      </c>
      <c r="BE100" s="28">
        <f t="shared" si="269"/>
        <v>0</v>
      </c>
      <c r="BF100" s="28">
        <f t="shared" si="269"/>
        <v>560.47</v>
      </c>
      <c r="BG100" s="28">
        <f t="shared" si="269"/>
        <v>67.989999999999995</v>
      </c>
      <c r="BH100" s="28">
        <f t="shared" si="269"/>
        <v>163.57</v>
      </c>
      <c r="BI100" s="28">
        <f t="shared" si="269"/>
        <v>27.41</v>
      </c>
      <c r="BJ100" s="28">
        <f t="shared" si="269"/>
        <v>40.910000000000004</v>
      </c>
      <c r="BK100" s="28">
        <f t="shared" si="269"/>
        <v>0</v>
      </c>
      <c r="BL100" s="28">
        <f t="shared" si="269"/>
        <v>49.09</v>
      </c>
      <c r="BM100" s="28">
        <f t="shared" si="269"/>
        <v>0</v>
      </c>
      <c r="BN100" s="110">
        <f t="shared" si="269"/>
        <v>675</v>
      </c>
      <c r="BO100" s="110">
        <f t="shared" si="269"/>
        <v>120</v>
      </c>
      <c r="BP100" s="110">
        <f t="shared" si="269"/>
        <v>238</v>
      </c>
      <c r="BQ100" s="110">
        <f t="shared" si="269"/>
        <v>70</v>
      </c>
      <c r="BR100" s="110">
        <f t="shared" si="269"/>
        <v>50</v>
      </c>
      <c r="BS100" s="110">
        <f t="shared" si="269"/>
        <v>0</v>
      </c>
      <c r="BT100" s="110">
        <f t="shared" si="269"/>
        <v>60</v>
      </c>
      <c r="BU100" s="110">
        <f t="shared" si="269"/>
        <v>0</v>
      </c>
      <c r="BV100" s="110">
        <f t="shared" si="269"/>
        <v>114.53</v>
      </c>
      <c r="BW100" s="110">
        <f t="shared" si="269"/>
        <v>52.01</v>
      </c>
      <c r="BX100" s="110">
        <f t="shared" si="269"/>
        <v>74.430000000000007</v>
      </c>
      <c r="BY100" s="110">
        <f t="shared" ref="BY100:CT100" si="270">+BY98+BY99</f>
        <v>42.59</v>
      </c>
      <c r="BZ100" s="110">
        <f t="shared" si="270"/>
        <v>9.09</v>
      </c>
      <c r="CA100" s="110">
        <f t="shared" si="270"/>
        <v>0</v>
      </c>
      <c r="CB100" s="110">
        <f t="shared" si="270"/>
        <v>10.91</v>
      </c>
      <c r="CC100" s="158">
        <f t="shared" si="270"/>
        <v>0</v>
      </c>
      <c r="CD100" s="110">
        <f t="shared" si="270"/>
        <v>88.4</v>
      </c>
      <c r="CE100" s="110">
        <f t="shared" si="270"/>
        <v>39.01</v>
      </c>
      <c r="CF100" s="110">
        <f t="shared" si="270"/>
        <v>74.430000000000007</v>
      </c>
      <c r="CG100" s="110">
        <f t="shared" si="270"/>
        <v>42.59</v>
      </c>
      <c r="CH100" s="110">
        <f t="shared" si="270"/>
        <v>9.09</v>
      </c>
      <c r="CI100" s="110">
        <f t="shared" si="270"/>
        <v>0</v>
      </c>
      <c r="CJ100" s="110">
        <f t="shared" si="270"/>
        <v>10.91</v>
      </c>
      <c r="CK100" s="110">
        <f t="shared" si="270"/>
        <v>0</v>
      </c>
      <c r="CL100" s="110">
        <f t="shared" si="270"/>
        <v>26.13</v>
      </c>
      <c r="CM100" s="110">
        <f t="shared" si="270"/>
        <v>675</v>
      </c>
      <c r="CN100" s="110">
        <f t="shared" si="270"/>
        <v>107</v>
      </c>
      <c r="CO100" s="110">
        <f t="shared" si="270"/>
        <v>238</v>
      </c>
      <c r="CP100" s="110">
        <f t="shared" si="270"/>
        <v>70</v>
      </c>
      <c r="CQ100" s="110">
        <f t="shared" si="270"/>
        <v>50</v>
      </c>
      <c r="CR100" s="110">
        <f t="shared" si="270"/>
        <v>0</v>
      </c>
      <c r="CS100" s="110">
        <f t="shared" si="270"/>
        <v>60</v>
      </c>
      <c r="CT100" s="110">
        <f t="shared" si="270"/>
        <v>0</v>
      </c>
    </row>
    <row r="101" spans="1:98" ht="20.100000000000001" customHeight="1">
      <c r="A101" s="19">
        <v>8</v>
      </c>
      <c r="B101" s="20" t="s">
        <v>80</v>
      </c>
      <c r="C101" s="21">
        <v>575</v>
      </c>
      <c r="D101" s="21">
        <v>136</v>
      </c>
      <c r="E101" s="10">
        <f t="shared" ref="E101:E102" si="271">C101+D101</f>
        <v>711</v>
      </c>
      <c r="F101" s="21">
        <v>200</v>
      </c>
      <c r="G101" s="42">
        <v>25</v>
      </c>
      <c r="H101" s="10">
        <f t="shared" si="243"/>
        <v>225</v>
      </c>
      <c r="I101" s="21">
        <v>5</v>
      </c>
      <c r="J101" s="21">
        <v>1</v>
      </c>
      <c r="K101" s="10">
        <f t="shared" si="238"/>
        <v>6</v>
      </c>
      <c r="L101" s="42">
        <v>30</v>
      </c>
      <c r="M101" s="42">
        <v>1</v>
      </c>
      <c r="N101" s="10">
        <f t="shared" ref="N101:N182" si="272">L101+M101</f>
        <v>31</v>
      </c>
      <c r="O101" s="10">
        <f>C101+F101+I101+L101</f>
        <v>810</v>
      </c>
      <c r="P101" s="23">
        <f>D101+G101+J101+M101</f>
        <v>163</v>
      </c>
      <c r="Q101" s="10">
        <f t="shared" si="230"/>
        <v>973</v>
      </c>
      <c r="R101" s="65">
        <f t="shared" si="158"/>
        <v>182.97</v>
      </c>
      <c r="S101" s="65">
        <f t="shared" si="159"/>
        <v>20.399999999999999</v>
      </c>
      <c r="T101" s="65">
        <f t="shared" si="160"/>
        <v>63.64</v>
      </c>
      <c r="U101" s="65">
        <f t="shared" si="161"/>
        <v>3.75</v>
      </c>
      <c r="V101" s="65">
        <f t="shared" si="162"/>
        <v>1.59</v>
      </c>
      <c r="W101" s="65">
        <f t="shared" si="163"/>
        <v>0.15</v>
      </c>
      <c r="X101" s="70">
        <f t="shared" si="164"/>
        <v>9.5500000000000007</v>
      </c>
      <c r="Y101" s="70">
        <f t="shared" si="165"/>
        <v>0.15</v>
      </c>
      <c r="AH101" s="83">
        <f t="shared" si="244"/>
        <v>143.75</v>
      </c>
      <c r="AI101" s="83">
        <f t="shared" si="245"/>
        <v>34</v>
      </c>
      <c r="AJ101" s="83">
        <f t="shared" si="246"/>
        <v>50</v>
      </c>
      <c r="AK101" s="83">
        <f t="shared" si="247"/>
        <v>6.25</v>
      </c>
      <c r="AL101" s="83">
        <f t="shared" si="248"/>
        <v>1.25</v>
      </c>
      <c r="AM101" s="83">
        <f t="shared" si="249"/>
        <v>0.25</v>
      </c>
      <c r="AN101" s="83">
        <f t="shared" si="250"/>
        <v>7.5</v>
      </c>
      <c r="AO101" s="83">
        <f t="shared" si="251"/>
        <v>0.25</v>
      </c>
      <c r="AP101" s="70">
        <f t="shared" si="170"/>
        <v>326.72000000000003</v>
      </c>
      <c r="AQ101" s="70">
        <f t="shared" si="171"/>
        <v>54.4</v>
      </c>
      <c r="AR101" s="70">
        <f t="shared" si="172"/>
        <v>113.64</v>
      </c>
      <c r="AS101" s="70">
        <f t="shared" si="173"/>
        <v>10</v>
      </c>
      <c r="AT101" s="70">
        <f t="shared" si="174"/>
        <v>2.84</v>
      </c>
      <c r="AU101" s="70">
        <f t="shared" si="175"/>
        <v>0.4</v>
      </c>
      <c r="AV101" s="70">
        <f t="shared" si="176"/>
        <v>17.05</v>
      </c>
      <c r="AW101" s="70">
        <f t="shared" si="177"/>
        <v>0.4</v>
      </c>
      <c r="AX101" s="70">
        <f t="shared" si="257"/>
        <v>143.75</v>
      </c>
      <c r="AY101" s="93">
        <f>ROUND(D101*16.66%,2)</f>
        <v>22.66</v>
      </c>
      <c r="AZ101" s="87">
        <v>33.36</v>
      </c>
      <c r="BA101" s="87">
        <f>5-1.3+0.02</f>
        <v>3.72</v>
      </c>
      <c r="BB101" s="70">
        <f t="shared" si="259"/>
        <v>1.25</v>
      </c>
      <c r="BC101" s="70">
        <f>ROUND(J101*25%,2)-0.01</f>
        <v>0.24</v>
      </c>
      <c r="BD101" s="87">
        <v>2.95</v>
      </c>
      <c r="BE101" s="70">
        <f t="shared" si="260"/>
        <v>0.24</v>
      </c>
      <c r="BF101" s="70">
        <f t="shared" si="183"/>
        <v>470.47</v>
      </c>
      <c r="BG101" s="70">
        <f t="shared" si="184"/>
        <v>77.06</v>
      </c>
      <c r="BH101" s="70">
        <f t="shared" si="185"/>
        <v>147</v>
      </c>
      <c r="BI101" s="70">
        <f t="shared" si="186"/>
        <v>13.72</v>
      </c>
      <c r="BJ101" s="70">
        <f t="shared" si="187"/>
        <v>4.09</v>
      </c>
      <c r="BK101" s="70">
        <f t="shared" si="188"/>
        <v>0.64</v>
      </c>
      <c r="BL101" s="70">
        <f t="shared" si="189"/>
        <v>20</v>
      </c>
      <c r="BM101" s="70">
        <f t="shared" si="190"/>
        <v>0.64</v>
      </c>
      <c r="BN101" s="70">
        <v>585</v>
      </c>
      <c r="BO101" s="70">
        <v>136</v>
      </c>
      <c r="BP101" s="70">
        <v>200</v>
      </c>
      <c r="BQ101" s="92">
        <v>32</v>
      </c>
      <c r="BR101" s="92">
        <v>5</v>
      </c>
      <c r="BS101" s="92">
        <v>1</v>
      </c>
      <c r="BT101" s="92">
        <v>30</v>
      </c>
      <c r="BU101" s="92">
        <v>1</v>
      </c>
      <c r="BV101" s="70">
        <f t="shared" si="191"/>
        <v>114.53</v>
      </c>
      <c r="BW101" s="70">
        <f t="shared" si="192"/>
        <v>58.94</v>
      </c>
      <c r="BX101" s="70">
        <f t="shared" si="193"/>
        <v>53</v>
      </c>
      <c r="BY101" s="70">
        <f t="shared" si="194"/>
        <v>18.28</v>
      </c>
      <c r="BZ101" s="70">
        <f t="shared" si="195"/>
        <v>0.91</v>
      </c>
      <c r="CA101" s="70">
        <f t="shared" si="196"/>
        <v>0.36</v>
      </c>
      <c r="CB101" s="70">
        <f t="shared" si="197"/>
        <v>10</v>
      </c>
      <c r="CC101" s="156">
        <f t="shared" si="198"/>
        <v>0.36</v>
      </c>
      <c r="CD101" s="121">
        <f t="shared" si="266"/>
        <v>114.53</v>
      </c>
      <c r="CE101" s="70">
        <f t="shared" si="256"/>
        <v>44.21</v>
      </c>
      <c r="CF101" s="70">
        <f t="shared" si="199"/>
        <v>53</v>
      </c>
      <c r="CG101" s="70">
        <f t="shared" si="200"/>
        <v>18.28</v>
      </c>
      <c r="CH101" s="70">
        <f t="shared" si="201"/>
        <v>0.91</v>
      </c>
      <c r="CI101" s="70">
        <f t="shared" si="202"/>
        <v>0.36</v>
      </c>
      <c r="CJ101" s="70">
        <f t="shared" si="203"/>
        <v>10</v>
      </c>
      <c r="CK101" s="70">
        <f t="shared" si="204"/>
        <v>0.36</v>
      </c>
      <c r="CL101" s="70"/>
      <c r="CM101" s="70">
        <f t="shared" si="205"/>
        <v>585</v>
      </c>
      <c r="CN101" s="70">
        <f t="shared" si="206"/>
        <v>121.27000000000001</v>
      </c>
      <c r="CO101" s="70">
        <f t="shared" si="207"/>
        <v>200</v>
      </c>
      <c r="CP101" s="70">
        <f t="shared" si="208"/>
        <v>32</v>
      </c>
      <c r="CQ101" s="70">
        <f t="shared" si="209"/>
        <v>5</v>
      </c>
      <c r="CR101" s="70">
        <f t="shared" si="210"/>
        <v>1</v>
      </c>
      <c r="CS101" s="70">
        <f t="shared" si="211"/>
        <v>30</v>
      </c>
      <c r="CT101" s="70">
        <f t="shared" si="212"/>
        <v>1</v>
      </c>
    </row>
    <row r="102" spans="1:98" ht="20.100000000000001" customHeight="1">
      <c r="A102" s="19">
        <v>9</v>
      </c>
      <c r="B102" s="20" t="s">
        <v>81</v>
      </c>
      <c r="C102" s="21">
        <v>130</v>
      </c>
      <c r="D102" s="21">
        <v>0</v>
      </c>
      <c r="E102" s="10">
        <f t="shared" si="271"/>
        <v>130</v>
      </c>
      <c r="F102" s="21">
        <v>75</v>
      </c>
      <c r="G102" s="42">
        <v>0</v>
      </c>
      <c r="H102" s="10">
        <f t="shared" si="243"/>
        <v>75</v>
      </c>
      <c r="I102" s="21">
        <v>20</v>
      </c>
      <c r="J102" s="21">
        <v>0</v>
      </c>
      <c r="K102" s="10">
        <f t="shared" si="238"/>
        <v>20</v>
      </c>
      <c r="L102" s="42">
        <v>26</v>
      </c>
      <c r="M102" s="42">
        <v>0</v>
      </c>
      <c r="N102" s="10">
        <f t="shared" si="272"/>
        <v>26</v>
      </c>
      <c r="O102" s="10">
        <f>C102+F102+I102+L102</f>
        <v>251</v>
      </c>
      <c r="P102" s="23">
        <f>D102+G102+J102+M102</f>
        <v>0</v>
      </c>
      <c r="Q102" s="10">
        <f t="shared" si="230"/>
        <v>251</v>
      </c>
      <c r="R102" s="65">
        <f t="shared" si="158"/>
        <v>41.37</v>
      </c>
      <c r="S102" s="65">
        <f t="shared" si="159"/>
        <v>0</v>
      </c>
      <c r="T102" s="65">
        <f t="shared" si="160"/>
        <v>23.87</v>
      </c>
      <c r="U102" s="65">
        <f t="shared" si="161"/>
        <v>0</v>
      </c>
      <c r="V102" s="65">
        <f t="shared" si="162"/>
        <v>6.36</v>
      </c>
      <c r="W102" s="65">
        <f t="shared" si="163"/>
        <v>0</v>
      </c>
      <c r="X102" s="70">
        <f t="shared" si="164"/>
        <v>8.27</v>
      </c>
      <c r="Y102" s="70">
        <f t="shared" si="165"/>
        <v>0</v>
      </c>
      <c r="AH102" s="83">
        <f t="shared" si="244"/>
        <v>32.5</v>
      </c>
      <c r="AI102" s="83">
        <f t="shared" si="245"/>
        <v>0</v>
      </c>
      <c r="AJ102" s="83">
        <f t="shared" si="246"/>
        <v>18.75</v>
      </c>
      <c r="AK102" s="83">
        <f t="shared" si="247"/>
        <v>0</v>
      </c>
      <c r="AL102" s="83">
        <f t="shared" si="248"/>
        <v>5</v>
      </c>
      <c r="AM102" s="83">
        <f t="shared" si="249"/>
        <v>0</v>
      </c>
      <c r="AN102" s="83">
        <f t="shared" si="250"/>
        <v>6.5</v>
      </c>
      <c r="AO102" s="83">
        <f t="shared" si="251"/>
        <v>0</v>
      </c>
      <c r="AP102" s="70">
        <f t="shared" si="170"/>
        <v>73.87</v>
      </c>
      <c r="AQ102" s="70">
        <f t="shared" si="171"/>
        <v>0</v>
      </c>
      <c r="AR102" s="70">
        <f t="shared" si="172"/>
        <v>42.620000000000005</v>
      </c>
      <c r="AS102" s="70">
        <f t="shared" si="173"/>
        <v>0</v>
      </c>
      <c r="AT102" s="70">
        <f t="shared" si="174"/>
        <v>11.36</v>
      </c>
      <c r="AU102" s="70">
        <f t="shared" si="175"/>
        <v>0</v>
      </c>
      <c r="AV102" s="70">
        <f t="shared" si="176"/>
        <v>14.77</v>
      </c>
      <c r="AW102" s="70">
        <f t="shared" si="177"/>
        <v>0</v>
      </c>
      <c r="AX102" s="70">
        <f t="shared" si="257"/>
        <v>32.5</v>
      </c>
      <c r="AY102" s="70">
        <f t="shared" si="258"/>
        <v>0</v>
      </c>
      <c r="AZ102" s="70">
        <f>ROUND(F102*22.97%,2)</f>
        <v>17.23</v>
      </c>
      <c r="BA102" s="70">
        <f t="shared" si="253"/>
        <v>0</v>
      </c>
      <c r="BB102" s="70">
        <f t="shared" si="259"/>
        <v>5</v>
      </c>
      <c r="BC102" s="70">
        <f t="shared" si="254"/>
        <v>0</v>
      </c>
      <c r="BD102" s="70">
        <f t="shared" si="255"/>
        <v>6.5</v>
      </c>
      <c r="BE102" s="70">
        <f t="shared" si="260"/>
        <v>0</v>
      </c>
      <c r="BF102" s="70">
        <f t="shared" si="183"/>
        <v>106.37</v>
      </c>
      <c r="BG102" s="70">
        <f t="shared" si="184"/>
        <v>0</v>
      </c>
      <c r="BH102" s="70">
        <f t="shared" si="185"/>
        <v>59.850000000000009</v>
      </c>
      <c r="BI102" s="70">
        <f t="shared" si="186"/>
        <v>0</v>
      </c>
      <c r="BJ102" s="70">
        <f t="shared" si="187"/>
        <v>16.36</v>
      </c>
      <c r="BK102" s="70">
        <f t="shared" si="188"/>
        <v>0</v>
      </c>
      <c r="BL102" s="70">
        <f t="shared" si="189"/>
        <v>21.27</v>
      </c>
      <c r="BM102" s="70">
        <f t="shared" si="190"/>
        <v>0</v>
      </c>
      <c r="BN102" s="70">
        <v>120</v>
      </c>
      <c r="BO102" s="70">
        <v>0</v>
      </c>
      <c r="BP102" s="70">
        <v>75</v>
      </c>
      <c r="BQ102" s="92">
        <v>0</v>
      </c>
      <c r="BR102" s="92">
        <v>20</v>
      </c>
      <c r="BS102" s="92">
        <v>0</v>
      </c>
      <c r="BT102" s="92">
        <v>26</v>
      </c>
      <c r="BU102" s="92">
        <v>0</v>
      </c>
      <c r="BV102" s="70">
        <f t="shared" si="191"/>
        <v>13.63</v>
      </c>
      <c r="BW102" s="70">
        <f t="shared" si="192"/>
        <v>0</v>
      </c>
      <c r="BX102" s="70">
        <f t="shared" si="193"/>
        <v>15.15</v>
      </c>
      <c r="BY102" s="70">
        <f t="shared" si="194"/>
        <v>0</v>
      </c>
      <c r="BZ102" s="70">
        <f t="shared" si="195"/>
        <v>3.64</v>
      </c>
      <c r="CA102" s="70">
        <f t="shared" si="196"/>
        <v>0</v>
      </c>
      <c r="CB102" s="70">
        <f t="shared" si="197"/>
        <v>4.7300000000000004</v>
      </c>
      <c r="CC102" s="156">
        <f t="shared" si="198"/>
        <v>0</v>
      </c>
      <c r="CD102" s="121">
        <f t="shared" si="266"/>
        <v>13.63</v>
      </c>
      <c r="CE102" s="70">
        <f t="shared" si="256"/>
        <v>0</v>
      </c>
      <c r="CF102" s="70">
        <f t="shared" si="199"/>
        <v>15.15</v>
      </c>
      <c r="CG102" s="70">
        <f t="shared" si="200"/>
        <v>0</v>
      </c>
      <c r="CH102" s="70">
        <f t="shared" si="201"/>
        <v>3.64</v>
      </c>
      <c r="CI102" s="70">
        <f t="shared" si="202"/>
        <v>0</v>
      </c>
      <c r="CJ102" s="70">
        <f t="shared" si="203"/>
        <v>4.7300000000000004</v>
      </c>
      <c r="CK102" s="70">
        <f t="shared" si="204"/>
        <v>0</v>
      </c>
      <c r="CL102" s="70"/>
      <c r="CM102" s="70">
        <f t="shared" si="205"/>
        <v>120</v>
      </c>
      <c r="CN102" s="70">
        <f t="shared" si="206"/>
        <v>0</v>
      </c>
      <c r="CO102" s="70">
        <f t="shared" si="207"/>
        <v>75.000000000000014</v>
      </c>
      <c r="CP102" s="70">
        <f t="shared" si="208"/>
        <v>0</v>
      </c>
      <c r="CQ102" s="70">
        <f t="shared" si="209"/>
        <v>20</v>
      </c>
      <c r="CR102" s="70">
        <f t="shared" si="210"/>
        <v>0</v>
      </c>
      <c r="CS102" s="70">
        <f t="shared" si="211"/>
        <v>26</v>
      </c>
      <c r="CT102" s="70">
        <f t="shared" si="212"/>
        <v>0</v>
      </c>
    </row>
    <row r="103" spans="1:98" s="29" customFormat="1" ht="20.100000000000001" customHeight="1">
      <c r="A103" s="26"/>
      <c r="B103" s="27" t="s">
        <v>80</v>
      </c>
      <c r="C103" s="28">
        <f t="shared" ref="C103:K103" si="273">+C101+C102</f>
        <v>705</v>
      </c>
      <c r="D103" s="28">
        <f t="shared" si="273"/>
        <v>136</v>
      </c>
      <c r="E103" s="28">
        <f t="shared" si="273"/>
        <v>841</v>
      </c>
      <c r="F103" s="28">
        <f t="shared" si="273"/>
        <v>275</v>
      </c>
      <c r="G103" s="28">
        <f t="shared" si="273"/>
        <v>25</v>
      </c>
      <c r="H103" s="28">
        <f t="shared" si="273"/>
        <v>300</v>
      </c>
      <c r="I103" s="28">
        <f t="shared" si="273"/>
        <v>25</v>
      </c>
      <c r="J103" s="28">
        <f t="shared" si="273"/>
        <v>1</v>
      </c>
      <c r="K103" s="28">
        <f t="shared" si="273"/>
        <v>26</v>
      </c>
      <c r="L103" s="28">
        <f t="shared" ref="L103:BX103" si="274">+L101+L102</f>
        <v>56</v>
      </c>
      <c r="M103" s="28">
        <f t="shared" si="274"/>
        <v>1</v>
      </c>
      <c r="N103" s="28">
        <f t="shared" si="274"/>
        <v>57</v>
      </c>
      <c r="O103" s="28">
        <f t="shared" si="274"/>
        <v>1061</v>
      </c>
      <c r="P103" s="28">
        <f t="shared" si="274"/>
        <v>163</v>
      </c>
      <c r="Q103" s="28">
        <f t="shared" si="274"/>
        <v>1224</v>
      </c>
      <c r="R103" s="28">
        <f t="shared" si="274"/>
        <v>224.34</v>
      </c>
      <c r="S103" s="28">
        <f t="shared" si="274"/>
        <v>20.399999999999999</v>
      </c>
      <c r="T103" s="28">
        <f t="shared" si="274"/>
        <v>87.51</v>
      </c>
      <c r="U103" s="28">
        <f t="shared" si="274"/>
        <v>3.75</v>
      </c>
      <c r="V103" s="28">
        <f t="shared" si="274"/>
        <v>7.95</v>
      </c>
      <c r="W103" s="75">
        <f t="shared" si="274"/>
        <v>0.15</v>
      </c>
      <c r="X103" s="28">
        <f t="shared" si="274"/>
        <v>17.82</v>
      </c>
      <c r="Y103" s="28">
        <f t="shared" si="274"/>
        <v>0.15</v>
      </c>
      <c r="Z103" s="28">
        <f t="shared" si="274"/>
        <v>0</v>
      </c>
      <c r="AA103" s="28">
        <f t="shared" si="274"/>
        <v>0</v>
      </c>
      <c r="AB103" s="28">
        <f t="shared" si="274"/>
        <v>0</v>
      </c>
      <c r="AC103" s="28">
        <f t="shared" si="274"/>
        <v>0</v>
      </c>
      <c r="AD103" s="28">
        <f t="shared" si="274"/>
        <v>0</v>
      </c>
      <c r="AE103" s="28">
        <f t="shared" si="274"/>
        <v>0</v>
      </c>
      <c r="AF103" s="28">
        <f t="shared" si="274"/>
        <v>0</v>
      </c>
      <c r="AG103" s="28">
        <f t="shared" si="274"/>
        <v>0</v>
      </c>
      <c r="AH103" s="28">
        <f t="shared" si="274"/>
        <v>176.25</v>
      </c>
      <c r="AI103" s="28">
        <f t="shared" si="274"/>
        <v>34</v>
      </c>
      <c r="AJ103" s="28">
        <f t="shared" si="274"/>
        <v>68.75</v>
      </c>
      <c r="AK103" s="28">
        <f t="shared" si="274"/>
        <v>6.25</v>
      </c>
      <c r="AL103" s="28">
        <f t="shared" si="274"/>
        <v>6.25</v>
      </c>
      <c r="AM103" s="28">
        <f t="shared" si="274"/>
        <v>0.25</v>
      </c>
      <c r="AN103" s="28">
        <f t="shared" si="274"/>
        <v>14</v>
      </c>
      <c r="AO103" s="28">
        <f t="shared" si="274"/>
        <v>0.25</v>
      </c>
      <c r="AP103" s="28">
        <f t="shared" si="274"/>
        <v>400.59000000000003</v>
      </c>
      <c r="AQ103" s="28">
        <f t="shared" si="274"/>
        <v>54.4</v>
      </c>
      <c r="AR103" s="28">
        <f t="shared" si="274"/>
        <v>156.26</v>
      </c>
      <c r="AS103" s="28">
        <f t="shared" si="274"/>
        <v>10</v>
      </c>
      <c r="AT103" s="28">
        <f t="shared" si="274"/>
        <v>14.2</v>
      </c>
      <c r="AU103" s="28">
        <f t="shared" si="274"/>
        <v>0.4</v>
      </c>
      <c r="AV103" s="28">
        <f t="shared" si="274"/>
        <v>31.82</v>
      </c>
      <c r="AW103" s="28">
        <f t="shared" si="274"/>
        <v>0.4</v>
      </c>
      <c r="AX103" s="28">
        <f t="shared" si="274"/>
        <v>176.25</v>
      </c>
      <c r="AY103" s="28">
        <f t="shared" si="274"/>
        <v>22.66</v>
      </c>
      <c r="AZ103" s="28">
        <f t="shared" si="274"/>
        <v>50.59</v>
      </c>
      <c r="BA103" s="28">
        <f t="shared" si="274"/>
        <v>3.72</v>
      </c>
      <c r="BB103" s="28">
        <f t="shared" si="274"/>
        <v>6.25</v>
      </c>
      <c r="BC103" s="28">
        <f t="shared" si="274"/>
        <v>0.24</v>
      </c>
      <c r="BD103" s="28">
        <f t="shared" si="274"/>
        <v>9.4499999999999993</v>
      </c>
      <c r="BE103" s="28">
        <f t="shared" si="274"/>
        <v>0.24</v>
      </c>
      <c r="BF103" s="28">
        <f t="shared" si="274"/>
        <v>576.84</v>
      </c>
      <c r="BG103" s="28">
        <f t="shared" si="274"/>
        <v>77.06</v>
      </c>
      <c r="BH103" s="28">
        <f t="shared" si="274"/>
        <v>206.85000000000002</v>
      </c>
      <c r="BI103" s="28">
        <f t="shared" si="274"/>
        <v>13.72</v>
      </c>
      <c r="BJ103" s="28">
        <f t="shared" si="274"/>
        <v>20.45</v>
      </c>
      <c r="BK103" s="28">
        <f t="shared" si="274"/>
        <v>0.64</v>
      </c>
      <c r="BL103" s="28">
        <f t="shared" si="274"/>
        <v>41.269999999999996</v>
      </c>
      <c r="BM103" s="28">
        <f t="shared" si="274"/>
        <v>0.64</v>
      </c>
      <c r="BN103" s="110">
        <f t="shared" si="274"/>
        <v>705</v>
      </c>
      <c r="BO103" s="110">
        <f t="shared" si="274"/>
        <v>136</v>
      </c>
      <c r="BP103" s="110">
        <f t="shared" si="274"/>
        <v>275</v>
      </c>
      <c r="BQ103" s="110">
        <f t="shared" si="274"/>
        <v>32</v>
      </c>
      <c r="BR103" s="110">
        <f t="shared" si="274"/>
        <v>25</v>
      </c>
      <c r="BS103" s="110">
        <f t="shared" si="274"/>
        <v>1</v>
      </c>
      <c r="BT103" s="110">
        <f t="shared" si="274"/>
        <v>56</v>
      </c>
      <c r="BU103" s="110">
        <f t="shared" si="274"/>
        <v>1</v>
      </c>
      <c r="BV103" s="110">
        <f t="shared" si="274"/>
        <v>128.16</v>
      </c>
      <c r="BW103" s="110">
        <f t="shared" si="274"/>
        <v>58.94</v>
      </c>
      <c r="BX103" s="110">
        <f t="shared" si="274"/>
        <v>68.150000000000006</v>
      </c>
      <c r="BY103" s="110">
        <f t="shared" ref="BY103:CT103" si="275">+BY101+BY102</f>
        <v>18.28</v>
      </c>
      <c r="BZ103" s="110">
        <f t="shared" si="275"/>
        <v>4.55</v>
      </c>
      <c r="CA103" s="110">
        <f t="shared" si="275"/>
        <v>0.36</v>
      </c>
      <c r="CB103" s="110">
        <f t="shared" si="275"/>
        <v>14.73</v>
      </c>
      <c r="CC103" s="158">
        <f t="shared" si="275"/>
        <v>0.36</v>
      </c>
      <c r="CD103" s="110">
        <f t="shared" si="275"/>
        <v>128.16</v>
      </c>
      <c r="CE103" s="110">
        <f t="shared" si="275"/>
        <v>44.21</v>
      </c>
      <c r="CF103" s="110">
        <f t="shared" si="275"/>
        <v>68.150000000000006</v>
      </c>
      <c r="CG103" s="110">
        <f t="shared" si="275"/>
        <v>18.28</v>
      </c>
      <c r="CH103" s="110">
        <f t="shared" si="275"/>
        <v>4.55</v>
      </c>
      <c r="CI103" s="110">
        <f t="shared" si="275"/>
        <v>0.36</v>
      </c>
      <c r="CJ103" s="110">
        <f t="shared" si="275"/>
        <v>14.73</v>
      </c>
      <c r="CK103" s="110">
        <f t="shared" si="275"/>
        <v>0.36</v>
      </c>
      <c r="CL103" s="110">
        <f t="shared" si="275"/>
        <v>0</v>
      </c>
      <c r="CM103" s="110">
        <f t="shared" si="275"/>
        <v>705</v>
      </c>
      <c r="CN103" s="110">
        <f t="shared" si="275"/>
        <v>121.27000000000001</v>
      </c>
      <c r="CO103" s="110">
        <f t="shared" si="275"/>
        <v>275</v>
      </c>
      <c r="CP103" s="110">
        <f t="shared" si="275"/>
        <v>32</v>
      </c>
      <c r="CQ103" s="110">
        <f t="shared" si="275"/>
        <v>25</v>
      </c>
      <c r="CR103" s="110">
        <f t="shared" si="275"/>
        <v>1</v>
      </c>
      <c r="CS103" s="110">
        <f t="shared" si="275"/>
        <v>56</v>
      </c>
      <c r="CT103" s="110">
        <f t="shared" si="275"/>
        <v>1</v>
      </c>
    </row>
    <row r="104" spans="1:98" ht="20.100000000000001" customHeight="1">
      <c r="A104" s="19">
        <v>10</v>
      </c>
      <c r="B104" s="20" t="s">
        <v>82</v>
      </c>
      <c r="C104" s="21">
        <v>325</v>
      </c>
      <c r="D104" s="21">
        <v>100</v>
      </c>
      <c r="E104" s="10">
        <f t="shared" ref="E104:E105" si="276">C104+D104</f>
        <v>425</v>
      </c>
      <c r="F104" s="21">
        <v>12</v>
      </c>
      <c r="G104" s="42">
        <v>0</v>
      </c>
      <c r="H104" s="10">
        <f t="shared" si="243"/>
        <v>12</v>
      </c>
      <c r="I104" s="21">
        <v>40</v>
      </c>
      <c r="J104" s="21">
        <v>2</v>
      </c>
      <c r="K104" s="10">
        <f t="shared" si="238"/>
        <v>42</v>
      </c>
      <c r="L104" s="42">
        <v>50</v>
      </c>
      <c r="M104" s="42">
        <v>2</v>
      </c>
      <c r="N104" s="10">
        <f t="shared" si="272"/>
        <v>52</v>
      </c>
      <c r="O104" s="10">
        <f>C104+F104+I104+L104</f>
        <v>427</v>
      </c>
      <c r="P104" s="23">
        <f>D104+G104+J104+M104</f>
        <v>104</v>
      </c>
      <c r="Q104" s="10">
        <f t="shared" si="230"/>
        <v>531</v>
      </c>
      <c r="R104" s="65">
        <f t="shared" si="158"/>
        <v>103.42</v>
      </c>
      <c r="S104" s="65">
        <f t="shared" si="159"/>
        <v>15</v>
      </c>
      <c r="T104" s="65">
        <f t="shared" si="160"/>
        <v>3.82</v>
      </c>
      <c r="U104" s="65">
        <f t="shared" si="161"/>
        <v>0</v>
      </c>
      <c r="V104" s="65">
        <f t="shared" si="162"/>
        <v>12.73</v>
      </c>
      <c r="W104" s="65">
        <f t="shared" si="163"/>
        <v>0.3</v>
      </c>
      <c r="X104" s="70">
        <f t="shared" si="164"/>
        <v>15.91</v>
      </c>
      <c r="Y104" s="70">
        <f t="shared" si="165"/>
        <v>0.3</v>
      </c>
      <c r="AH104" s="83">
        <f t="shared" si="244"/>
        <v>81.25</v>
      </c>
      <c r="AI104" s="83">
        <f t="shared" si="245"/>
        <v>25</v>
      </c>
      <c r="AJ104" s="83">
        <f t="shared" si="246"/>
        <v>3</v>
      </c>
      <c r="AK104" s="83">
        <f t="shared" si="247"/>
        <v>0</v>
      </c>
      <c r="AL104" s="83">
        <f t="shared" si="248"/>
        <v>10</v>
      </c>
      <c r="AM104" s="83">
        <f t="shared" si="249"/>
        <v>0.5</v>
      </c>
      <c r="AN104" s="83">
        <f t="shared" si="250"/>
        <v>12.5</v>
      </c>
      <c r="AO104" s="83">
        <f t="shared" si="251"/>
        <v>0.5</v>
      </c>
      <c r="AP104" s="70">
        <f t="shared" si="170"/>
        <v>184.67000000000002</v>
      </c>
      <c r="AQ104" s="70">
        <f t="shared" si="171"/>
        <v>40</v>
      </c>
      <c r="AR104" s="70">
        <f t="shared" si="172"/>
        <v>6.82</v>
      </c>
      <c r="AS104" s="70">
        <f t="shared" si="173"/>
        <v>0</v>
      </c>
      <c r="AT104" s="70">
        <f t="shared" si="174"/>
        <v>22.73</v>
      </c>
      <c r="AU104" s="70">
        <f t="shared" si="175"/>
        <v>0.8</v>
      </c>
      <c r="AV104" s="70">
        <f t="shared" si="176"/>
        <v>28.41</v>
      </c>
      <c r="AW104" s="70">
        <f t="shared" si="177"/>
        <v>0.8</v>
      </c>
      <c r="AX104" s="70">
        <f t="shared" si="257"/>
        <v>81.25</v>
      </c>
      <c r="AY104" s="93">
        <f>ROUND(D104*16.66%,2)</f>
        <v>16.66</v>
      </c>
      <c r="AZ104" s="70">
        <f t="shared" ref="AZ104:AZ107" si="277">ROUND(F104*22.97%,2)</f>
        <v>2.76</v>
      </c>
      <c r="BA104" s="70">
        <f t="shared" si="253"/>
        <v>0</v>
      </c>
      <c r="BB104" s="70">
        <f t="shared" si="259"/>
        <v>10</v>
      </c>
      <c r="BC104" s="70">
        <f t="shared" si="254"/>
        <v>0.5</v>
      </c>
      <c r="BD104" s="70">
        <f t="shared" si="255"/>
        <v>12.5</v>
      </c>
      <c r="BE104" s="70">
        <f t="shared" si="260"/>
        <v>0.48</v>
      </c>
      <c r="BF104" s="70">
        <f t="shared" si="183"/>
        <v>265.92</v>
      </c>
      <c r="BG104" s="70">
        <f t="shared" si="184"/>
        <v>56.66</v>
      </c>
      <c r="BH104" s="70">
        <f t="shared" si="185"/>
        <v>9.58</v>
      </c>
      <c r="BI104" s="70">
        <f t="shared" si="186"/>
        <v>0</v>
      </c>
      <c r="BJ104" s="70">
        <f t="shared" si="187"/>
        <v>32.730000000000004</v>
      </c>
      <c r="BK104" s="70">
        <f t="shared" si="188"/>
        <v>1.3</v>
      </c>
      <c r="BL104" s="70">
        <f t="shared" si="189"/>
        <v>40.909999999999997</v>
      </c>
      <c r="BM104" s="70">
        <f t="shared" si="190"/>
        <v>1.28</v>
      </c>
      <c r="BN104" s="70">
        <v>340</v>
      </c>
      <c r="BO104" s="70">
        <v>100</v>
      </c>
      <c r="BP104" s="70">
        <v>15</v>
      </c>
      <c r="BQ104" s="92">
        <v>0</v>
      </c>
      <c r="BR104" s="92">
        <v>40</v>
      </c>
      <c r="BS104" s="92">
        <v>2</v>
      </c>
      <c r="BT104" s="92">
        <v>60</v>
      </c>
      <c r="BU104" s="92">
        <v>2</v>
      </c>
      <c r="BV104" s="70">
        <f t="shared" si="191"/>
        <v>74.08</v>
      </c>
      <c r="BW104" s="70">
        <f t="shared" si="192"/>
        <v>43.34</v>
      </c>
      <c r="BX104" s="70">
        <f t="shared" si="193"/>
        <v>5.42</v>
      </c>
      <c r="BY104" s="70">
        <f t="shared" si="194"/>
        <v>0</v>
      </c>
      <c r="BZ104" s="70">
        <f t="shared" si="195"/>
        <v>7.27</v>
      </c>
      <c r="CA104" s="70">
        <f t="shared" si="196"/>
        <v>0.7</v>
      </c>
      <c r="CB104" s="70">
        <f t="shared" si="197"/>
        <v>19.09</v>
      </c>
      <c r="CC104" s="156">
        <f t="shared" si="198"/>
        <v>0.72</v>
      </c>
      <c r="CD104" s="121">
        <f t="shared" si="266"/>
        <v>74.08</v>
      </c>
      <c r="CE104" s="70">
        <f t="shared" si="256"/>
        <v>32.51</v>
      </c>
      <c r="CF104" s="70">
        <f t="shared" si="199"/>
        <v>5.42</v>
      </c>
      <c r="CG104" s="70">
        <f t="shared" si="200"/>
        <v>0</v>
      </c>
      <c r="CH104" s="70">
        <f t="shared" si="201"/>
        <v>7.27</v>
      </c>
      <c r="CI104" s="70">
        <f t="shared" si="202"/>
        <v>0.7</v>
      </c>
      <c r="CJ104" s="70">
        <f t="shared" si="203"/>
        <v>19.09</v>
      </c>
      <c r="CK104" s="70">
        <f t="shared" si="204"/>
        <v>0.72</v>
      </c>
      <c r="CL104" s="70"/>
      <c r="CM104" s="70">
        <f t="shared" si="205"/>
        <v>340</v>
      </c>
      <c r="CN104" s="70">
        <f t="shared" si="206"/>
        <v>89.169999999999987</v>
      </c>
      <c r="CO104" s="70">
        <f t="shared" si="207"/>
        <v>15</v>
      </c>
      <c r="CP104" s="70">
        <f t="shared" si="208"/>
        <v>0</v>
      </c>
      <c r="CQ104" s="70">
        <f t="shared" si="209"/>
        <v>40</v>
      </c>
      <c r="CR104" s="70">
        <f t="shared" si="210"/>
        <v>2</v>
      </c>
      <c r="CS104" s="70">
        <f t="shared" si="211"/>
        <v>60</v>
      </c>
      <c r="CT104" s="70">
        <f t="shared" si="212"/>
        <v>2</v>
      </c>
    </row>
    <row r="105" spans="1:98" ht="20.100000000000001" customHeight="1">
      <c r="A105" s="19">
        <v>11</v>
      </c>
      <c r="B105" s="20" t="s">
        <v>83</v>
      </c>
      <c r="C105" s="21">
        <v>150</v>
      </c>
      <c r="D105" s="21">
        <v>0</v>
      </c>
      <c r="E105" s="10">
        <f t="shared" si="276"/>
        <v>150</v>
      </c>
      <c r="F105" s="21">
        <v>100</v>
      </c>
      <c r="G105" s="42">
        <v>0</v>
      </c>
      <c r="H105" s="10">
        <f t="shared" si="243"/>
        <v>100</v>
      </c>
      <c r="I105" s="21">
        <v>5</v>
      </c>
      <c r="J105" s="21">
        <v>0</v>
      </c>
      <c r="K105" s="10">
        <f t="shared" si="238"/>
        <v>5</v>
      </c>
      <c r="L105" s="42">
        <v>250</v>
      </c>
      <c r="M105" s="42">
        <v>0</v>
      </c>
      <c r="N105" s="10">
        <f t="shared" si="272"/>
        <v>250</v>
      </c>
      <c r="O105" s="10">
        <f>C105+F105+I105+L105</f>
        <v>505</v>
      </c>
      <c r="P105" s="23">
        <f>D105+G105+J105+M105</f>
        <v>0</v>
      </c>
      <c r="Q105" s="10">
        <f t="shared" si="230"/>
        <v>505</v>
      </c>
      <c r="R105" s="65">
        <f t="shared" si="158"/>
        <v>47.73</v>
      </c>
      <c r="S105" s="65">
        <f t="shared" si="159"/>
        <v>0</v>
      </c>
      <c r="T105" s="65">
        <f t="shared" si="160"/>
        <v>31.82</v>
      </c>
      <c r="U105" s="65">
        <f t="shared" si="161"/>
        <v>0</v>
      </c>
      <c r="V105" s="65">
        <f t="shared" si="162"/>
        <v>1.59</v>
      </c>
      <c r="W105" s="65">
        <f t="shared" si="163"/>
        <v>0</v>
      </c>
      <c r="X105" s="70">
        <f t="shared" si="164"/>
        <v>79.55</v>
      </c>
      <c r="Y105" s="70">
        <f t="shared" si="165"/>
        <v>0</v>
      </c>
      <c r="AH105" s="83">
        <f t="shared" si="244"/>
        <v>37.5</v>
      </c>
      <c r="AI105" s="83">
        <f t="shared" si="245"/>
        <v>0</v>
      </c>
      <c r="AJ105" s="83">
        <f t="shared" si="246"/>
        <v>25</v>
      </c>
      <c r="AK105" s="83">
        <f t="shared" si="247"/>
        <v>0</v>
      </c>
      <c r="AL105" s="83">
        <f t="shared" si="248"/>
        <v>1.25</v>
      </c>
      <c r="AM105" s="83">
        <f t="shared" si="249"/>
        <v>0</v>
      </c>
      <c r="AN105" s="86">
        <f t="shared" si="250"/>
        <v>62.5</v>
      </c>
      <c r="AO105" s="83">
        <f t="shared" si="251"/>
        <v>0</v>
      </c>
      <c r="AP105" s="70">
        <f t="shared" si="170"/>
        <v>85.22999999999999</v>
      </c>
      <c r="AQ105" s="70">
        <f t="shared" si="171"/>
        <v>0</v>
      </c>
      <c r="AR105" s="70">
        <f t="shared" si="172"/>
        <v>56.82</v>
      </c>
      <c r="AS105" s="70">
        <f t="shared" si="173"/>
        <v>0</v>
      </c>
      <c r="AT105" s="70">
        <f t="shared" si="174"/>
        <v>2.84</v>
      </c>
      <c r="AU105" s="70">
        <f t="shared" si="175"/>
        <v>0</v>
      </c>
      <c r="AV105" s="70">
        <f t="shared" si="176"/>
        <v>142.05000000000001</v>
      </c>
      <c r="AW105" s="70">
        <f t="shared" si="177"/>
        <v>0</v>
      </c>
      <c r="AX105" s="70">
        <f t="shared" si="257"/>
        <v>37.5</v>
      </c>
      <c r="AY105" s="70">
        <f t="shared" si="258"/>
        <v>0</v>
      </c>
      <c r="AZ105" s="70">
        <f t="shared" si="277"/>
        <v>22.97</v>
      </c>
      <c r="BA105" s="70">
        <f t="shared" si="253"/>
        <v>0</v>
      </c>
      <c r="BB105" s="70">
        <f t="shared" si="259"/>
        <v>1.25</v>
      </c>
      <c r="BC105" s="70">
        <f t="shared" si="254"/>
        <v>0</v>
      </c>
      <c r="BD105" s="87">
        <v>7.95</v>
      </c>
      <c r="BE105" s="70">
        <f t="shared" si="260"/>
        <v>0</v>
      </c>
      <c r="BF105" s="70">
        <f t="shared" si="183"/>
        <v>122.72999999999999</v>
      </c>
      <c r="BG105" s="70">
        <f t="shared" si="184"/>
        <v>0</v>
      </c>
      <c r="BH105" s="70">
        <f t="shared" si="185"/>
        <v>79.789999999999992</v>
      </c>
      <c r="BI105" s="70">
        <f t="shared" si="186"/>
        <v>0</v>
      </c>
      <c r="BJ105" s="70">
        <f t="shared" si="187"/>
        <v>4.09</v>
      </c>
      <c r="BK105" s="70">
        <f t="shared" si="188"/>
        <v>0</v>
      </c>
      <c r="BL105" s="70">
        <f t="shared" si="189"/>
        <v>150</v>
      </c>
      <c r="BM105" s="70">
        <f t="shared" si="190"/>
        <v>0</v>
      </c>
      <c r="BN105" s="70">
        <v>130</v>
      </c>
      <c r="BO105" s="70">
        <v>0</v>
      </c>
      <c r="BP105" s="70">
        <v>100</v>
      </c>
      <c r="BQ105" s="92">
        <v>0</v>
      </c>
      <c r="BR105" s="92">
        <v>5</v>
      </c>
      <c r="BS105" s="92">
        <v>0</v>
      </c>
      <c r="BT105" s="92">
        <v>160</v>
      </c>
      <c r="BU105" s="92">
        <v>0</v>
      </c>
      <c r="BV105" s="70">
        <f t="shared" si="191"/>
        <v>7.27</v>
      </c>
      <c r="BW105" s="70">
        <f t="shared" si="192"/>
        <v>0</v>
      </c>
      <c r="BX105" s="70">
        <f t="shared" si="193"/>
        <v>20.21</v>
      </c>
      <c r="BY105" s="70">
        <f t="shared" si="194"/>
        <v>0</v>
      </c>
      <c r="BZ105" s="70">
        <f t="shared" si="195"/>
        <v>0.91</v>
      </c>
      <c r="CA105" s="70">
        <f t="shared" si="196"/>
        <v>0</v>
      </c>
      <c r="CB105" s="70">
        <f t="shared" si="197"/>
        <v>10</v>
      </c>
      <c r="CC105" s="156">
        <f t="shared" si="198"/>
        <v>0</v>
      </c>
      <c r="CD105" s="121">
        <f t="shared" si="266"/>
        <v>7.27</v>
      </c>
      <c r="CE105" s="70">
        <f t="shared" si="256"/>
        <v>0</v>
      </c>
      <c r="CF105" s="70">
        <f t="shared" si="199"/>
        <v>20.21</v>
      </c>
      <c r="CG105" s="70">
        <f t="shared" si="200"/>
        <v>0</v>
      </c>
      <c r="CH105" s="70">
        <f t="shared" si="201"/>
        <v>0.91</v>
      </c>
      <c r="CI105" s="70">
        <f t="shared" si="202"/>
        <v>0</v>
      </c>
      <c r="CJ105" s="70">
        <f t="shared" si="203"/>
        <v>10</v>
      </c>
      <c r="CK105" s="70">
        <f t="shared" si="204"/>
        <v>0</v>
      </c>
      <c r="CL105" s="70"/>
      <c r="CM105" s="70">
        <f t="shared" si="205"/>
        <v>130</v>
      </c>
      <c r="CN105" s="70">
        <f t="shared" si="206"/>
        <v>0</v>
      </c>
      <c r="CO105" s="70">
        <f t="shared" si="207"/>
        <v>100</v>
      </c>
      <c r="CP105" s="70">
        <f t="shared" si="208"/>
        <v>0</v>
      </c>
      <c r="CQ105" s="70">
        <f t="shared" si="209"/>
        <v>5</v>
      </c>
      <c r="CR105" s="70">
        <f t="shared" si="210"/>
        <v>0</v>
      </c>
      <c r="CS105" s="70">
        <f t="shared" si="211"/>
        <v>160</v>
      </c>
      <c r="CT105" s="70">
        <f t="shared" si="212"/>
        <v>0</v>
      </c>
    </row>
    <row r="106" spans="1:98" s="29" customFormat="1" ht="20.100000000000001" customHeight="1">
      <c r="A106" s="26"/>
      <c r="B106" s="27" t="s">
        <v>82</v>
      </c>
      <c r="C106" s="28">
        <f t="shared" ref="C106:K106" si="278">+C104+C105</f>
        <v>475</v>
      </c>
      <c r="D106" s="28">
        <f t="shared" si="278"/>
        <v>100</v>
      </c>
      <c r="E106" s="28">
        <f t="shared" si="278"/>
        <v>575</v>
      </c>
      <c r="F106" s="28">
        <f t="shared" si="278"/>
        <v>112</v>
      </c>
      <c r="G106" s="28">
        <f t="shared" si="278"/>
        <v>0</v>
      </c>
      <c r="H106" s="28">
        <f t="shared" si="278"/>
        <v>112</v>
      </c>
      <c r="I106" s="28">
        <f t="shared" si="278"/>
        <v>45</v>
      </c>
      <c r="J106" s="28">
        <f t="shared" si="278"/>
        <v>2</v>
      </c>
      <c r="K106" s="28">
        <f t="shared" si="278"/>
        <v>47</v>
      </c>
      <c r="L106" s="28">
        <f t="shared" ref="L106:BX106" si="279">+L104+L105</f>
        <v>300</v>
      </c>
      <c r="M106" s="28">
        <f t="shared" si="279"/>
        <v>2</v>
      </c>
      <c r="N106" s="28">
        <f t="shared" si="279"/>
        <v>302</v>
      </c>
      <c r="O106" s="28">
        <f t="shared" si="279"/>
        <v>932</v>
      </c>
      <c r="P106" s="28">
        <f t="shared" si="279"/>
        <v>104</v>
      </c>
      <c r="Q106" s="28">
        <f t="shared" si="279"/>
        <v>1036</v>
      </c>
      <c r="R106" s="28">
        <f t="shared" si="279"/>
        <v>151.15</v>
      </c>
      <c r="S106" s="28">
        <f t="shared" si="279"/>
        <v>15</v>
      </c>
      <c r="T106" s="28">
        <f t="shared" si="279"/>
        <v>35.64</v>
      </c>
      <c r="U106" s="28">
        <f t="shared" si="279"/>
        <v>0</v>
      </c>
      <c r="V106" s="28">
        <f t="shared" si="279"/>
        <v>14.32</v>
      </c>
      <c r="W106" s="75">
        <f t="shared" si="279"/>
        <v>0.3</v>
      </c>
      <c r="X106" s="28">
        <f t="shared" si="279"/>
        <v>95.46</v>
      </c>
      <c r="Y106" s="28">
        <f t="shared" si="279"/>
        <v>0.3</v>
      </c>
      <c r="Z106" s="28">
        <f t="shared" si="279"/>
        <v>0</v>
      </c>
      <c r="AA106" s="28">
        <f t="shared" si="279"/>
        <v>0</v>
      </c>
      <c r="AB106" s="28">
        <f t="shared" si="279"/>
        <v>0</v>
      </c>
      <c r="AC106" s="28">
        <f t="shared" si="279"/>
        <v>0</v>
      </c>
      <c r="AD106" s="28">
        <f t="shared" si="279"/>
        <v>0</v>
      </c>
      <c r="AE106" s="28">
        <f t="shared" si="279"/>
        <v>0</v>
      </c>
      <c r="AF106" s="28">
        <f t="shared" si="279"/>
        <v>0</v>
      </c>
      <c r="AG106" s="28">
        <f t="shared" si="279"/>
        <v>0</v>
      </c>
      <c r="AH106" s="28">
        <f t="shared" si="279"/>
        <v>118.75</v>
      </c>
      <c r="AI106" s="28">
        <f t="shared" si="279"/>
        <v>25</v>
      </c>
      <c r="AJ106" s="28">
        <f t="shared" si="279"/>
        <v>28</v>
      </c>
      <c r="AK106" s="28">
        <f t="shared" si="279"/>
        <v>0</v>
      </c>
      <c r="AL106" s="28">
        <f t="shared" si="279"/>
        <v>11.25</v>
      </c>
      <c r="AM106" s="28">
        <f t="shared" si="279"/>
        <v>0.5</v>
      </c>
      <c r="AN106" s="28">
        <f t="shared" si="279"/>
        <v>75</v>
      </c>
      <c r="AO106" s="28">
        <f t="shared" si="279"/>
        <v>0.5</v>
      </c>
      <c r="AP106" s="28">
        <f t="shared" si="279"/>
        <v>269.89999999999998</v>
      </c>
      <c r="AQ106" s="28">
        <f t="shared" si="279"/>
        <v>40</v>
      </c>
      <c r="AR106" s="28">
        <f t="shared" si="279"/>
        <v>63.64</v>
      </c>
      <c r="AS106" s="28">
        <f t="shared" si="279"/>
        <v>0</v>
      </c>
      <c r="AT106" s="28">
        <f t="shared" si="279"/>
        <v>25.57</v>
      </c>
      <c r="AU106" s="28">
        <f t="shared" si="279"/>
        <v>0.8</v>
      </c>
      <c r="AV106" s="28">
        <f t="shared" si="279"/>
        <v>170.46</v>
      </c>
      <c r="AW106" s="28">
        <f t="shared" si="279"/>
        <v>0.8</v>
      </c>
      <c r="AX106" s="28">
        <f t="shared" si="279"/>
        <v>118.75</v>
      </c>
      <c r="AY106" s="28">
        <f t="shared" si="279"/>
        <v>16.66</v>
      </c>
      <c r="AZ106" s="28">
        <f t="shared" si="279"/>
        <v>25.729999999999997</v>
      </c>
      <c r="BA106" s="28">
        <f t="shared" si="279"/>
        <v>0</v>
      </c>
      <c r="BB106" s="28">
        <f t="shared" si="279"/>
        <v>11.25</v>
      </c>
      <c r="BC106" s="28">
        <f t="shared" si="279"/>
        <v>0.5</v>
      </c>
      <c r="BD106" s="28">
        <f t="shared" si="279"/>
        <v>20.45</v>
      </c>
      <c r="BE106" s="28">
        <f t="shared" si="279"/>
        <v>0.48</v>
      </c>
      <c r="BF106" s="28">
        <f t="shared" si="279"/>
        <v>388.65</v>
      </c>
      <c r="BG106" s="28">
        <f t="shared" si="279"/>
        <v>56.66</v>
      </c>
      <c r="BH106" s="28">
        <f t="shared" si="279"/>
        <v>89.36999999999999</v>
      </c>
      <c r="BI106" s="28">
        <f t="shared" si="279"/>
        <v>0</v>
      </c>
      <c r="BJ106" s="28">
        <f t="shared" si="279"/>
        <v>36.820000000000007</v>
      </c>
      <c r="BK106" s="28">
        <f t="shared" si="279"/>
        <v>1.3</v>
      </c>
      <c r="BL106" s="28">
        <f t="shared" si="279"/>
        <v>190.91</v>
      </c>
      <c r="BM106" s="28">
        <f t="shared" si="279"/>
        <v>1.28</v>
      </c>
      <c r="BN106" s="110">
        <f t="shared" si="279"/>
        <v>470</v>
      </c>
      <c r="BO106" s="110">
        <f t="shared" si="279"/>
        <v>100</v>
      </c>
      <c r="BP106" s="110">
        <f t="shared" si="279"/>
        <v>115</v>
      </c>
      <c r="BQ106" s="110">
        <f t="shared" si="279"/>
        <v>0</v>
      </c>
      <c r="BR106" s="110">
        <f t="shared" si="279"/>
        <v>45</v>
      </c>
      <c r="BS106" s="110">
        <f t="shared" si="279"/>
        <v>2</v>
      </c>
      <c r="BT106" s="110">
        <f t="shared" si="279"/>
        <v>220</v>
      </c>
      <c r="BU106" s="110">
        <f t="shared" si="279"/>
        <v>2</v>
      </c>
      <c r="BV106" s="110">
        <f t="shared" si="279"/>
        <v>81.349999999999994</v>
      </c>
      <c r="BW106" s="110">
        <f t="shared" si="279"/>
        <v>43.34</v>
      </c>
      <c r="BX106" s="110">
        <f t="shared" si="279"/>
        <v>25.630000000000003</v>
      </c>
      <c r="BY106" s="110">
        <f t="shared" ref="BY106:CT106" si="280">+BY104+BY105</f>
        <v>0</v>
      </c>
      <c r="BZ106" s="110">
        <f t="shared" si="280"/>
        <v>8.18</v>
      </c>
      <c r="CA106" s="110">
        <f t="shared" si="280"/>
        <v>0.7</v>
      </c>
      <c r="CB106" s="110">
        <f t="shared" si="280"/>
        <v>29.09</v>
      </c>
      <c r="CC106" s="158">
        <f t="shared" si="280"/>
        <v>0.72</v>
      </c>
      <c r="CD106" s="110">
        <f t="shared" si="280"/>
        <v>81.349999999999994</v>
      </c>
      <c r="CE106" s="110">
        <f t="shared" si="280"/>
        <v>32.51</v>
      </c>
      <c r="CF106" s="110">
        <f t="shared" si="280"/>
        <v>25.630000000000003</v>
      </c>
      <c r="CG106" s="110">
        <f t="shared" si="280"/>
        <v>0</v>
      </c>
      <c r="CH106" s="110">
        <f t="shared" si="280"/>
        <v>8.18</v>
      </c>
      <c r="CI106" s="110">
        <f t="shared" si="280"/>
        <v>0.7</v>
      </c>
      <c r="CJ106" s="110">
        <f t="shared" si="280"/>
        <v>29.09</v>
      </c>
      <c r="CK106" s="110">
        <f t="shared" si="280"/>
        <v>0.72</v>
      </c>
      <c r="CL106" s="110">
        <f t="shared" si="280"/>
        <v>0</v>
      </c>
      <c r="CM106" s="110">
        <f t="shared" si="280"/>
        <v>470</v>
      </c>
      <c r="CN106" s="110">
        <f t="shared" si="280"/>
        <v>89.169999999999987</v>
      </c>
      <c r="CO106" s="110">
        <f t="shared" si="280"/>
        <v>115</v>
      </c>
      <c r="CP106" s="110">
        <f t="shared" si="280"/>
        <v>0</v>
      </c>
      <c r="CQ106" s="110">
        <f t="shared" si="280"/>
        <v>45</v>
      </c>
      <c r="CR106" s="110">
        <f t="shared" si="280"/>
        <v>2</v>
      </c>
      <c r="CS106" s="110">
        <f t="shared" si="280"/>
        <v>220</v>
      </c>
      <c r="CT106" s="110">
        <f t="shared" si="280"/>
        <v>2</v>
      </c>
    </row>
    <row r="107" spans="1:98" ht="20.100000000000001" customHeight="1">
      <c r="A107" s="19">
        <v>12</v>
      </c>
      <c r="B107" s="20" t="s">
        <v>84</v>
      </c>
      <c r="C107" s="21">
        <v>1250</v>
      </c>
      <c r="D107" s="21">
        <v>285</v>
      </c>
      <c r="E107" s="10">
        <f t="shared" ref="E107:E108" si="281">C107+D107</f>
        <v>1535</v>
      </c>
      <c r="F107" s="21">
        <v>140</v>
      </c>
      <c r="G107" s="42">
        <v>0</v>
      </c>
      <c r="H107" s="10">
        <f t="shared" si="243"/>
        <v>140</v>
      </c>
      <c r="I107" s="21">
        <v>150</v>
      </c>
      <c r="J107" s="21">
        <v>0</v>
      </c>
      <c r="K107" s="10">
        <f t="shared" si="238"/>
        <v>150</v>
      </c>
      <c r="L107" s="42">
        <v>150</v>
      </c>
      <c r="M107" s="42">
        <v>0</v>
      </c>
      <c r="N107" s="10">
        <f t="shared" si="272"/>
        <v>150</v>
      </c>
      <c r="O107" s="10">
        <f>C107+F107+I107+L107</f>
        <v>1690</v>
      </c>
      <c r="P107" s="23">
        <f>D107+G107+J107+M107</f>
        <v>285</v>
      </c>
      <c r="Q107" s="10">
        <f t="shared" si="230"/>
        <v>1975</v>
      </c>
      <c r="R107" s="65">
        <f>ROUND(C107*31.82%,2)-0.06</f>
        <v>397.69</v>
      </c>
      <c r="S107" s="65">
        <f t="shared" si="159"/>
        <v>42.75</v>
      </c>
      <c r="T107" s="65">
        <f t="shared" si="160"/>
        <v>44.55</v>
      </c>
      <c r="U107" s="65">
        <f t="shared" si="161"/>
        <v>0</v>
      </c>
      <c r="V107" s="65">
        <f>ROUND(I107*31.82%,2)+0.02</f>
        <v>47.75</v>
      </c>
      <c r="W107" s="65">
        <f t="shared" si="163"/>
        <v>0</v>
      </c>
      <c r="X107" s="70">
        <f>ROUND(L107*31.82%,2)+0.04</f>
        <v>47.769999999999996</v>
      </c>
      <c r="Y107" s="70">
        <f t="shared" si="165"/>
        <v>0</v>
      </c>
      <c r="AH107" s="83">
        <f t="shared" si="244"/>
        <v>312.5</v>
      </c>
      <c r="AI107" s="83">
        <f t="shared" si="245"/>
        <v>71.25</v>
      </c>
      <c r="AJ107" s="83">
        <f t="shared" si="246"/>
        <v>35</v>
      </c>
      <c r="AK107" s="83">
        <f t="shared" si="247"/>
        <v>0</v>
      </c>
      <c r="AL107" s="83">
        <f t="shared" si="248"/>
        <v>37.5</v>
      </c>
      <c r="AM107" s="83">
        <f t="shared" si="249"/>
        <v>0</v>
      </c>
      <c r="AN107" s="83">
        <f t="shared" si="250"/>
        <v>37.5</v>
      </c>
      <c r="AO107" s="83">
        <f t="shared" si="251"/>
        <v>0</v>
      </c>
      <c r="AP107" s="70">
        <f t="shared" si="170"/>
        <v>710.19</v>
      </c>
      <c r="AQ107" s="70">
        <f t="shared" si="171"/>
        <v>114</v>
      </c>
      <c r="AR107" s="70">
        <f t="shared" si="172"/>
        <v>79.55</v>
      </c>
      <c r="AS107" s="70">
        <f t="shared" si="173"/>
        <v>0</v>
      </c>
      <c r="AT107" s="70">
        <f t="shared" si="174"/>
        <v>85.25</v>
      </c>
      <c r="AU107" s="70">
        <f t="shared" si="175"/>
        <v>0</v>
      </c>
      <c r="AV107" s="70">
        <f t="shared" si="176"/>
        <v>85.27</v>
      </c>
      <c r="AW107" s="70">
        <f t="shared" si="177"/>
        <v>0</v>
      </c>
      <c r="AX107" s="70">
        <f t="shared" si="257"/>
        <v>312.5</v>
      </c>
      <c r="AY107" s="70">
        <f t="shared" si="258"/>
        <v>71.25</v>
      </c>
      <c r="AZ107" s="70">
        <f t="shared" si="277"/>
        <v>32.159999999999997</v>
      </c>
      <c r="BA107" s="70">
        <f t="shared" si="253"/>
        <v>0</v>
      </c>
      <c r="BB107" s="70">
        <f t="shared" si="259"/>
        <v>37.5</v>
      </c>
      <c r="BC107" s="70">
        <f t="shared" si="254"/>
        <v>0</v>
      </c>
      <c r="BD107" s="70">
        <f t="shared" si="255"/>
        <v>37.5</v>
      </c>
      <c r="BE107" s="70">
        <f t="shared" si="260"/>
        <v>0</v>
      </c>
      <c r="BF107" s="70">
        <f t="shared" si="183"/>
        <v>1022.69</v>
      </c>
      <c r="BG107" s="70">
        <f t="shared" si="184"/>
        <v>185.25</v>
      </c>
      <c r="BH107" s="70">
        <f t="shared" si="185"/>
        <v>111.71</v>
      </c>
      <c r="BI107" s="70">
        <f t="shared" si="186"/>
        <v>0</v>
      </c>
      <c r="BJ107" s="70">
        <f t="shared" si="187"/>
        <v>122.75</v>
      </c>
      <c r="BK107" s="70">
        <f t="shared" si="188"/>
        <v>0</v>
      </c>
      <c r="BL107" s="70">
        <f t="shared" si="189"/>
        <v>122.77</v>
      </c>
      <c r="BM107" s="70">
        <f t="shared" si="190"/>
        <v>0</v>
      </c>
      <c r="BN107" s="70">
        <v>1270</v>
      </c>
      <c r="BO107" s="70">
        <v>292</v>
      </c>
      <c r="BP107" s="70">
        <v>140</v>
      </c>
      <c r="BQ107" s="92">
        <v>0</v>
      </c>
      <c r="BR107" s="92">
        <v>150</v>
      </c>
      <c r="BS107" s="92">
        <v>0</v>
      </c>
      <c r="BT107" s="92">
        <v>170</v>
      </c>
      <c r="BU107" s="92">
        <v>0</v>
      </c>
      <c r="BV107" s="70">
        <f t="shared" si="191"/>
        <v>247.31</v>
      </c>
      <c r="BW107" s="70">
        <f t="shared" si="192"/>
        <v>106.75</v>
      </c>
      <c r="BX107" s="70">
        <f t="shared" si="193"/>
        <v>28.29</v>
      </c>
      <c r="BY107" s="70">
        <f t="shared" si="194"/>
        <v>0</v>
      </c>
      <c r="BZ107" s="70">
        <f t="shared" si="195"/>
        <v>27.25</v>
      </c>
      <c r="CA107" s="70">
        <f t="shared" si="196"/>
        <v>0</v>
      </c>
      <c r="CB107" s="70">
        <f t="shared" si="197"/>
        <v>47.23</v>
      </c>
      <c r="CC107" s="156">
        <f t="shared" si="198"/>
        <v>0</v>
      </c>
      <c r="CD107" s="121">
        <f t="shared" si="266"/>
        <v>247.31</v>
      </c>
      <c r="CE107" s="70">
        <f t="shared" si="256"/>
        <v>80.06</v>
      </c>
      <c r="CF107" s="70">
        <f t="shared" si="199"/>
        <v>28.29</v>
      </c>
      <c r="CG107" s="70">
        <f t="shared" si="200"/>
        <v>0</v>
      </c>
      <c r="CH107" s="70">
        <f t="shared" si="201"/>
        <v>27.25</v>
      </c>
      <c r="CI107" s="70">
        <f t="shared" si="202"/>
        <v>0</v>
      </c>
      <c r="CJ107" s="70">
        <f t="shared" si="203"/>
        <v>47.23</v>
      </c>
      <c r="CK107" s="70">
        <f t="shared" si="204"/>
        <v>0</v>
      </c>
      <c r="CL107" s="70"/>
      <c r="CM107" s="70">
        <f t="shared" si="205"/>
        <v>1270</v>
      </c>
      <c r="CN107" s="70">
        <f t="shared" si="206"/>
        <v>265.31</v>
      </c>
      <c r="CO107" s="70">
        <f t="shared" si="207"/>
        <v>140</v>
      </c>
      <c r="CP107" s="70">
        <f t="shared" si="208"/>
        <v>0</v>
      </c>
      <c r="CQ107" s="70">
        <f t="shared" si="209"/>
        <v>150</v>
      </c>
      <c r="CR107" s="70">
        <f t="shared" si="210"/>
        <v>0</v>
      </c>
      <c r="CS107" s="70">
        <f t="shared" si="211"/>
        <v>170</v>
      </c>
      <c r="CT107" s="70">
        <f t="shared" si="212"/>
        <v>0</v>
      </c>
    </row>
    <row r="108" spans="1:98" ht="20.100000000000001" customHeight="1">
      <c r="A108" s="19">
        <v>13</v>
      </c>
      <c r="B108" s="34" t="s">
        <v>85</v>
      </c>
      <c r="C108" s="21">
        <v>310</v>
      </c>
      <c r="D108" s="21">
        <v>17</v>
      </c>
      <c r="E108" s="10">
        <f t="shared" si="281"/>
        <v>327</v>
      </c>
      <c r="F108" s="21">
        <v>150</v>
      </c>
      <c r="G108" s="42">
        <v>3</v>
      </c>
      <c r="H108" s="10">
        <f t="shared" si="243"/>
        <v>153</v>
      </c>
      <c r="I108" s="21">
        <v>40</v>
      </c>
      <c r="J108" s="21">
        <v>3</v>
      </c>
      <c r="K108" s="10">
        <f t="shared" si="238"/>
        <v>43</v>
      </c>
      <c r="L108" s="42">
        <v>60</v>
      </c>
      <c r="M108" s="42">
        <v>2</v>
      </c>
      <c r="N108" s="10">
        <f t="shared" si="272"/>
        <v>62</v>
      </c>
      <c r="O108" s="10">
        <f>C108+F108+I108+L108</f>
        <v>560</v>
      </c>
      <c r="P108" s="23">
        <f>D108+G108+J108+M108</f>
        <v>25</v>
      </c>
      <c r="Q108" s="10">
        <f t="shared" si="230"/>
        <v>585</v>
      </c>
      <c r="R108" s="65">
        <f t="shared" si="158"/>
        <v>98.64</v>
      </c>
      <c r="S108" s="65">
        <f t="shared" si="159"/>
        <v>2.5499999999999998</v>
      </c>
      <c r="T108" s="65">
        <f t="shared" si="160"/>
        <v>47.73</v>
      </c>
      <c r="U108" s="65">
        <f t="shared" si="161"/>
        <v>0.45</v>
      </c>
      <c r="V108" s="65">
        <f t="shared" si="162"/>
        <v>12.73</v>
      </c>
      <c r="W108" s="65">
        <f t="shared" si="163"/>
        <v>0.45</v>
      </c>
      <c r="X108" s="70">
        <f t="shared" si="164"/>
        <v>19.09</v>
      </c>
      <c r="Y108" s="70">
        <f t="shared" si="165"/>
        <v>0.3</v>
      </c>
      <c r="AH108" s="83">
        <f t="shared" si="244"/>
        <v>77.5</v>
      </c>
      <c r="AI108" s="83">
        <f t="shared" si="245"/>
        <v>4.25</v>
      </c>
      <c r="AJ108" s="86">
        <f t="shared" si="246"/>
        <v>37.5</v>
      </c>
      <c r="AK108" s="83">
        <f t="shared" si="247"/>
        <v>0.75</v>
      </c>
      <c r="AL108" s="83">
        <f t="shared" si="248"/>
        <v>10</v>
      </c>
      <c r="AM108" s="83">
        <f t="shared" si="249"/>
        <v>0.75</v>
      </c>
      <c r="AN108" s="83">
        <f t="shared" si="250"/>
        <v>15</v>
      </c>
      <c r="AO108" s="83">
        <f t="shared" si="251"/>
        <v>0.5</v>
      </c>
      <c r="AP108" s="70">
        <f t="shared" si="170"/>
        <v>176.14</v>
      </c>
      <c r="AQ108" s="70">
        <f t="shared" si="171"/>
        <v>6.8</v>
      </c>
      <c r="AR108" s="70">
        <f t="shared" si="172"/>
        <v>85.22999999999999</v>
      </c>
      <c r="AS108" s="70">
        <f t="shared" si="173"/>
        <v>1.2</v>
      </c>
      <c r="AT108" s="70">
        <f t="shared" si="174"/>
        <v>22.73</v>
      </c>
      <c r="AU108" s="70">
        <f t="shared" si="175"/>
        <v>1.2</v>
      </c>
      <c r="AV108" s="70">
        <f t="shared" si="176"/>
        <v>34.090000000000003</v>
      </c>
      <c r="AW108" s="70">
        <f t="shared" si="177"/>
        <v>0.8</v>
      </c>
      <c r="AX108" s="70">
        <f t="shared" si="257"/>
        <v>77.5</v>
      </c>
      <c r="AY108" s="93">
        <f>ROUND(D108*16.66%,2)</f>
        <v>2.83</v>
      </c>
      <c r="AZ108" s="87">
        <v>24.77</v>
      </c>
      <c r="BA108" s="70">
        <f t="shared" si="253"/>
        <v>0.44</v>
      </c>
      <c r="BB108" s="70">
        <f t="shared" si="259"/>
        <v>10</v>
      </c>
      <c r="BC108" s="70">
        <f t="shared" si="254"/>
        <v>0.75</v>
      </c>
      <c r="BD108" s="70">
        <f t="shared" si="255"/>
        <v>15</v>
      </c>
      <c r="BE108" s="70">
        <f t="shared" si="260"/>
        <v>0.48</v>
      </c>
      <c r="BF108" s="70">
        <f t="shared" si="183"/>
        <v>253.64</v>
      </c>
      <c r="BG108" s="70">
        <f t="shared" si="184"/>
        <v>9.629999999999999</v>
      </c>
      <c r="BH108" s="70">
        <f t="shared" si="185"/>
        <v>109.99999999999999</v>
      </c>
      <c r="BI108" s="70">
        <f t="shared" si="186"/>
        <v>1.64</v>
      </c>
      <c r="BJ108" s="70">
        <f t="shared" si="187"/>
        <v>32.730000000000004</v>
      </c>
      <c r="BK108" s="70">
        <f t="shared" si="188"/>
        <v>1.95</v>
      </c>
      <c r="BL108" s="70">
        <f t="shared" si="189"/>
        <v>49.09</v>
      </c>
      <c r="BM108" s="70">
        <f t="shared" si="190"/>
        <v>1.28</v>
      </c>
      <c r="BN108" s="70">
        <v>290</v>
      </c>
      <c r="BO108" s="70">
        <v>17</v>
      </c>
      <c r="BP108" s="70">
        <v>150</v>
      </c>
      <c r="BQ108" s="92">
        <v>3</v>
      </c>
      <c r="BR108" s="92">
        <v>40</v>
      </c>
      <c r="BS108" s="92">
        <v>3</v>
      </c>
      <c r="BT108" s="92">
        <v>65</v>
      </c>
      <c r="BU108" s="92">
        <v>2</v>
      </c>
      <c r="BV108" s="70">
        <f t="shared" si="191"/>
        <v>36.36</v>
      </c>
      <c r="BW108" s="70">
        <f t="shared" si="192"/>
        <v>7.37</v>
      </c>
      <c r="BX108" s="70">
        <f t="shared" si="193"/>
        <v>40</v>
      </c>
      <c r="BY108" s="70">
        <f t="shared" si="194"/>
        <v>1.36</v>
      </c>
      <c r="BZ108" s="70">
        <f t="shared" si="195"/>
        <v>7.27</v>
      </c>
      <c r="CA108" s="70">
        <f t="shared" si="196"/>
        <v>1.05</v>
      </c>
      <c r="CB108" s="70">
        <f t="shared" si="197"/>
        <v>15.91</v>
      </c>
      <c r="CC108" s="156">
        <f t="shared" si="198"/>
        <v>0.72</v>
      </c>
      <c r="CD108" s="121">
        <f t="shared" si="266"/>
        <v>36.36</v>
      </c>
      <c r="CE108" s="70">
        <f t="shared" si="256"/>
        <v>5.53</v>
      </c>
      <c r="CF108" s="70">
        <f t="shared" si="199"/>
        <v>40</v>
      </c>
      <c r="CG108" s="70">
        <f t="shared" si="200"/>
        <v>1.36</v>
      </c>
      <c r="CH108" s="70">
        <f t="shared" si="201"/>
        <v>7.27</v>
      </c>
      <c r="CI108" s="70">
        <f t="shared" si="202"/>
        <v>1.05</v>
      </c>
      <c r="CJ108" s="70">
        <f t="shared" si="203"/>
        <v>15.91</v>
      </c>
      <c r="CK108" s="70">
        <f t="shared" si="204"/>
        <v>0.72</v>
      </c>
      <c r="CL108" s="70"/>
      <c r="CM108" s="70">
        <f t="shared" si="205"/>
        <v>290</v>
      </c>
      <c r="CN108" s="70">
        <f t="shared" si="206"/>
        <v>15.16</v>
      </c>
      <c r="CO108" s="70">
        <f t="shared" si="207"/>
        <v>150</v>
      </c>
      <c r="CP108" s="70">
        <f t="shared" si="208"/>
        <v>3</v>
      </c>
      <c r="CQ108" s="70">
        <f t="shared" si="209"/>
        <v>40</v>
      </c>
      <c r="CR108" s="70">
        <f t="shared" si="210"/>
        <v>3</v>
      </c>
      <c r="CS108" s="70">
        <f t="shared" si="211"/>
        <v>65</v>
      </c>
      <c r="CT108" s="70">
        <f t="shared" si="212"/>
        <v>2</v>
      </c>
    </row>
    <row r="109" spans="1:98" s="29" customFormat="1" ht="20.100000000000001" customHeight="1">
      <c r="A109" s="26"/>
      <c r="B109" s="27" t="s">
        <v>84</v>
      </c>
      <c r="C109" s="28">
        <f t="shared" ref="C109:E109" si="282">+C107+C108</f>
        <v>1560</v>
      </c>
      <c r="D109" s="28">
        <f t="shared" si="282"/>
        <v>302</v>
      </c>
      <c r="E109" s="28">
        <f t="shared" si="282"/>
        <v>1862</v>
      </c>
      <c r="F109" s="28">
        <f t="shared" ref="F109:J109" si="283">+F107+F108</f>
        <v>290</v>
      </c>
      <c r="G109" s="28">
        <f t="shared" si="283"/>
        <v>3</v>
      </c>
      <c r="H109" s="28">
        <f t="shared" si="283"/>
        <v>293</v>
      </c>
      <c r="I109" s="28">
        <f t="shared" si="283"/>
        <v>190</v>
      </c>
      <c r="J109" s="28">
        <f t="shared" si="283"/>
        <v>3</v>
      </c>
      <c r="K109" s="28">
        <f>+K107+K108</f>
        <v>193</v>
      </c>
      <c r="L109" s="28">
        <f t="shared" ref="L109:BX109" si="284">+L107+L108</f>
        <v>210</v>
      </c>
      <c r="M109" s="28">
        <f t="shared" si="284"/>
        <v>2</v>
      </c>
      <c r="N109" s="28">
        <f t="shared" si="284"/>
        <v>212</v>
      </c>
      <c r="O109" s="28">
        <f t="shared" si="284"/>
        <v>2250</v>
      </c>
      <c r="P109" s="28">
        <f t="shared" si="284"/>
        <v>310</v>
      </c>
      <c r="Q109" s="28">
        <f t="shared" si="284"/>
        <v>2560</v>
      </c>
      <c r="R109" s="28">
        <f t="shared" si="284"/>
        <v>496.33</v>
      </c>
      <c r="S109" s="28">
        <f t="shared" si="284"/>
        <v>45.3</v>
      </c>
      <c r="T109" s="28">
        <f t="shared" si="284"/>
        <v>92.28</v>
      </c>
      <c r="U109" s="28">
        <f t="shared" si="284"/>
        <v>0.45</v>
      </c>
      <c r="V109" s="28">
        <f t="shared" si="284"/>
        <v>60.480000000000004</v>
      </c>
      <c r="W109" s="75">
        <f t="shared" si="284"/>
        <v>0.45</v>
      </c>
      <c r="X109" s="28">
        <f t="shared" si="284"/>
        <v>66.86</v>
      </c>
      <c r="Y109" s="28">
        <f t="shared" si="284"/>
        <v>0.3</v>
      </c>
      <c r="Z109" s="28">
        <f t="shared" si="284"/>
        <v>0</v>
      </c>
      <c r="AA109" s="28">
        <f t="shared" si="284"/>
        <v>0</v>
      </c>
      <c r="AB109" s="28">
        <f t="shared" si="284"/>
        <v>0</v>
      </c>
      <c r="AC109" s="28">
        <f t="shared" si="284"/>
        <v>0</v>
      </c>
      <c r="AD109" s="28">
        <f t="shared" si="284"/>
        <v>0</v>
      </c>
      <c r="AE109" s="28">
        <f t="shared" si="284"/>
        <v>0</v>
      </c>
      <c r="AF109" s="28">
        <f t="shared" si="284"/>
        <v>0</v>
      </c>
      <c r="AG109" s="28">
        <f t="shared" si="284"/>
        <v>0</v>
      </c>
      <c r="AH109" s="28">
        <f t="shared" si="284"/>
        <v>390</v>
      </c>
      <c r="AI109" s="28">
        <f t="shared" si="284"/>
        <v>75.5</v>
      </c>
      <c r="AJ109" s="28">
        <f t="shared" si="284"/>
        <v>72.5</v>
      </c>
      <c r="AK109" s="28">
        <f t="shared" si="284"/>
        <v>0.75</v>
      </c>
      <c r="AL109" s="28">
        <f t="shared" si="284"/>
        <v>47.5</v>
      </c>
      <c r="AM109" s="28">
        <f t="shared" si="284"/>
        <v>0.75</v>
      </c>
      <c r="AN109" s="28">
        <f t="shared" si="284"/>
        <v>52.5</v>
      </c>
      <c r="AO109" s="28">
        <f t="shared" si="284"/>
        <v>0.5</v>
      </c>
      <c r="AP109" s="28">
        <f t="shared" si="284"/>
        <v>886.33</v>
      </c>
      <c r="AQ109" s="28">
        <f t="shared" si="284"/>
        <v>120.8</v>
      </c>
      <c r="AR109" s="28">
        <f t="shared" si="284"/>
        <v>164.77999999999997</v>
      </c>
      <c r="AS109" s="28">
        <f t="shared" si="284"/>
        <v>1.2</v>
      </c>
      <c r="AT109" s="28">
        <f t="shared" si="284"/>
        <v>107.98</v>
      </c>
      <c r="AU109" s="28">
        <f t="shared" si="284"/>
        <v>1.2</v>
      </c>
      <c r="AV109" s="28">
        <f t="shared" si="284"/>
        <v>119.36</v>
      </c>
      <c r="AW109" s="28">
        <f t="shared" si="284"/>
        <v>0.8</v>
      </c>
      <c r="AX109" s="28">
        <f t="shared" si="284"/>
        <v>390</v>
      </c>
      <c r="AY109" s="28">
        <f t="shared" si="284"/>
        <v>74.08</v>
      </c>
      <c r="AZ109" s="28">
        <f t="shared" si="284"/>
        <v>56.929999999999993</v>
      </c>
      <c r="BA109" s="28">
        <f t="shared" si="284"/>
        <v>0.44</v>
      </c>
      <c r="BB109" s="28">
        <f t="shared" si="284"/>
        <v>47.5</v>
      </c>
      <c r="BC109" s="28">
        <f t="shared" si="284"/>
        <v>0.75</v>
      </c>
      <c r="BD109" s="28">
        <f t="shared" si="284"/>
        <v>52.5</v>
      </c>
      <c r="BE109" s="28">
        <f t="shared" si="284"/>
        <v>0.48</v>
      </c>
      <c r="BF109" s="28">
        <f t="shared" si="284"/>
        <v>1276.33</v>
      </c>
      <c r="BG109" s="28">
        <f t="shared" si="284"/>
        <v>194.88</v>
      </c>
      <c r="BH109" s="28">
        <f t="shared" si="284"/>
        <v>221.70999999999998</v>
      </c>
      <c r="BI109" s="28">
        <f t="shared" si="284"/>
        <v>1.64</v>
      </c>
      <c r="BJ109" s="28">
        <f t="shared" si="284"/>
        <v>155.48000000000002</v>
      </c>
      <c r="BK109" s="28">
        <f t="shared" si="284"/>
        <v>1.95</v>
      </c>
      <c r="BL109" s="28">
        <f t="shared" si="284"/>
        <v>171.86</v>
      </c>
      <c r="BM109" s="28">
        <f t="shared" si="284"/>
        <v>1.28</v>
      </c>
      <c r="BN109" s="110">
        <f t="shared" si="284"/>
        <v>1560</v>
      </c>
      <c r="BO109" s="110">
        <f t="shared" si="284"/>
        <v>309</v>
      </c>
      <c r="BP109" s="110">
        <f t="shared" si="284"/>
        <v>290</v>
      </c>
      <c r="BQ109" s="110">
        <f t="shared" si="284"/>
        <v>3</v>
      </c>
      <c r="BR109" s="110">
        <f t="shared" si="284"/>
        <v>190</v>
      </c>
      <c r="BS109" s="110">
        <f t="shared" si="284"/>
        <v>3</v>
      </c>
      <c r="BT109" s="110">
        <f t="shared" si="284"/>
        <v>235</v>
      </c>
      <c r="BU109" s="110">
        <f t="shared" si="284"/>
        <v>2</v>
      </c>
      <c r="BV109" s="110">
        <f t="shared" si="284"/>
        <v>283.67</v>
      </c>
      <c r="BW109" s="110">
        <f t="shared" si="284"/>
        <v>114.12</v>
      </c>
      <c r="BX109" s="110">
        <f t="shared" si="284"/>
        <v>68.289999999999992</v>
      </c>
      <c r="BY109" s="110">
        <f t="shared" ref="BY109:CT109" si="285">+BY107+BY108</f>
        <v>1.36</v>
      </c>
      <c r="BZ109" s="110">
        <f t="shared" si="285"/>
        <v>34.519999999999996</v>
      </c>
      <c r="CA109" s="110">
        <f t="shared" si="285"/>
        <v>1.05</v>
      </c>
      <c r="CB109" s="110">
        <f t="shared" si="285"/>
        <v>63.14</v>
      </c>
      <c r="CC109" s="158">
        <f t="shared" si="285"/>
        <v>0.72</v>
      </c>
      <c r="CD109" s="110">
        <f t="shared" si="285"/>
        <v>283.67</v>
      </c>
      <c r="CE109" s="110">
        <f t="shared" si="285"/>
        <v>85.59</v>
      </c>
      <c r="CF109" s="110">
        <f t="shared" si="285"/>
        <v>68.289999999999992</v>
      </c>
      <c r="CG109" s="110">
        <f t="shared" si="285"/>
        <v>1.36</v>
      </c>
      <c r="CH109" s="110">
        <f t="shared" si="285"/>
        <v>34.519999999999996</v>
      </c>
      <c r="CI109" s="110">
        <f t="shared" si="285"/>
        <v>1.05</v>
      </c>
      <c r="CJ109" s="110">
        <f t="shared" si="285"/>
        <v>63.14</v>
      </c>
      <c r="CK109" s="110">
        <f t="shared" si="285"/>
        <v>0.72</v>
      </c>
      <c r="CL109" s="110">
        <f t="shared" si="285"/>
        <v>0</v>
      </c>
      <c r="CM109" s="110">
        <f t="shared" si="285"/>
        <v>1560</v>
      </c>
      <c r="CN109" s="110">
        <f t="shared" si="285"/>
        <v>280.47000000000003</v>
      </c>
      <c r="CO109" s="110">
        <f t="shared" si="285"/>
        <v>290</v>
      </c>
      <c r="CP109" s="110">
        <f t="shared" si="285"/>
        <v>3</v>
      </c>
      <c r="CQ109" s="110">
        <f t="shared" si="285"/>
        <v>190</v>
      </c>
      <c r="CR109" s="110">
        <f t="shared" si="285"/>
        <v>3</v>
      </c>
      <c r="CS109" s="110">
        <f t="shared" si="285"/>
        <v>235</v>
      </c>
      <c r="CT109" s="110">
        <f t="shared" si="285"/>
        <v>2</v>
      </c>
    </row>
    <row r="110" spans="1:98" s="29" customFormat="1" ht="20.100000000000001" customHeight="1">
      <c r="A110" s="19">
        <v>14</v>
      </c>
      <c r="B110" s="20" t="s">
        <v>86</v>
      </c>
      <c r="C110" s="21">
        <v>470</v>
      </c>
      <c r="D110" s="21">
        <v>140</v>
      </c>
      <c r="E110" s="10">
        <f t="shared" ref="E110:E111" si="286">C110+D110</f>
        <v>610</v>
      </c>
      <c r="F110" s="21">
        <v>70</v>
      </c>
      <c r="G110" s="42">
        <v>0</v>
      </c>
      <c r="H110" s="10">
        <f t="shared" si="243"/>
        <v>70</v>
      </c>
      <c r="I110" s="21">
        <v>30</v>
      </c>
      <c r="J110" s="21">
        <v>0</v>
      </c>
      <c r="K110" s="10">
        <f t="shared" si="238"/>
        <v>30</v>
      </c>
      <c r="L110" s="42">
        <v>50</v>
      </c>
      <c r="M110" s="42">
        <v>0</v>
      </c>
      <c r="N110" s="10">
        <f t="shared" si="272"/>
        <v>50</v>
      </c>
      <c r="O110" s="10">
        <f>C110+F110+I110+L110</f>
        <v>620</v>
      </c>
      <c r="P110" s="23">
        <f>D110+G110+J110+M110</f>
        <v>140</v>
      </c>
      <c r="Q110" s="10">
        <f t="shared" si="230"/>
        <v>760</v>
      </c>
      <c r="R110" s="65">
        <f t="shared" si="158"/>
        <v>149.55000000000001</v>
      </c>
      <c r="S110" s="65">
        <f t="shared" si="159"/>
        <v>21</v>
      </c>
      <c r="T110" s="65">
        <f t="shared" si="160"/>
        <v>22.27</v>
      </c>
      <c r="U110" s="65">
        <f t="shared" si="161"/>
        <v>0</v>
      </c>
      <c r="V110" s="65">
        <f t="shared" si="162"/>
        <v>9.5500000000000007</v>
      </c>
      <c r="W110" s="65">
        <f t="shared" si="163"/>
        <v>0</v>
      </c>
      <c r="X110" s="70">
        <f t="shared" si="164"/>
        <v>15.91</v>
      </c>
      <c r="Y110" s="70">
        <f t="shared" si="165"/>
        <v>0</v>
      </c>
      <c r="Z110" s="88"/>
      <c r="AA110" s="88"/>
      <c r="AB110" s="88"/>
      <c r="AC110" s="88"/>
      <c r="AD110" s="88"/>
      <c r="AE110" s="88"/>
      <c r="AF110" s="88"/>
      <c r="AG110" s="88"/>
      <c r="AH110" s="83">
        <f t="shared" si="244"/>
        <v>117.5</v>
      </c>
      <c r="AI110" s="83">
        <f t="shared" si="245"/>
        <v>35</v>
      </c>
      <c r="AJ110" s="83">
        <f t="shared" si="246"/>
        <v>17.5</v>
      </c>
      <c r="AK110" s="83">
        <f t="shared" si="247"/>
        <v>0</v>
      </c>
      <c r="AL110" s="83">
        <f t="shared" si="248"/>
        <v>7.5</v>
      </c>
      <c r="AM110" s="83">
        <f t="shared" si="249"/>
        <v>0</v>
      </c>
      <c r="AN110" s="83">
        <f t="shared" si="250"/>
        <v>12.5</v>
      </c>
      <c r="AO110" s="83">
        <f t="shared" si="251"/>
        <v>0</v>
      </c>
      <c r="AP110" s="70">
        <f t="shared" si="170"/>
        <v>267.05</v>
      </c>
      <c r="AQ110" s="70">
        <f t="shared" si="171"/>
        <v>56</v>
      </c>
      <c r="AR110" s="70">
        <f t="shared" si="172"/>
        <v>39.769999999999996</v>
      </c>
      <c r="AS110" s="70">
        <f t="shared" si="173"/>
        <v>0</v>
      </c>
      <c r="AT110" s="70">
        <f t="shared" si="174"/>
        <v>17.05</v>
      </c>
      <c r="AU110" s="70">
        <f t="shared" si="175"/>
        <v>0</v>
      </c>
      <c r="AV110" s="70">
        <f t="shared" si="176"/>
        <v>28.41</v>
      </c>
      <c r="AW110" s="70">
        <f t="shared" si="177"/>
        <v>0</v>
      </c>
      <c r="AX110" s="70">
        <f t="shared" si="257"/>
        <v>117.5</v>
      </c>
      <c r="AY110" s="93">
        <f>ROUND(D110*16.66%,2)</f>
        <v>23.32</v>
      </c>
      <c r="AZ110" s="87">
        <v>0</v>
      </c>
      <c r="BA110" s="70">
        <f t="shared" si="253"/>
        <v>0</v>
      </c>
      <c r="BB110" s="87">
        <v>2.95</v>
      </c>
      <c r="BC110" s="70">
        <f t="shared" si="254"/>
        <v>0</v>
      </c>
      <c r="BD110" s="87">
        <v>0</v>
      </c>
      <c r="BE110" s="70">
        <f t="shared" si="260"/>
        <v>0</v>
      </c>
      <c r="BF110" s="70">
        <f t="shared" si="183"/>
        <v>384.55</v>
      </c>
      <c r="BG110" s="70">
        <f t="shared" si="184"/>
        <v>79.319999999999993</v>
      </c>
      <c r="BH110" s="70">
        <f t="shared" si="185"/>
        <v>39.769999999999996</v>
      </c>
      <c r="BI110" s="70">
        <f t="shared" si="186"/>
        <v>0</v>
      </c>
      <c r="BJ110" s="70">
        <f t="shared" si="187"/>
        <v>20</v>
      </c>
      <c r="BK110" s="70">
        <f t="shared" si="188"/>
        <v>0</v>
      </c>
      <c r="BL110" s="70">
        <f t="shared" si="189"/>
        <v>28.41</v>
      </c>
      <c r="BM110" s="70">
        <f t="shared" si="190"/>
        <v>0</v>
      </c>
      <c r="BN110" s="70">
        <v>480</v>
      </c>
      <c r="BO110" s="70">
        <v>140</v>
      </c>
      <c r="BP110" s="70">
        <v>75</v>
      </c>
      <c r="BQ110" s="92">
        <v>0</v>
      </c>
      <c r="BR110" s="92">
        <v>30</v>
      </c>
      <c r="BS110" s="92">
        <v>0</v>
      </c>
      <c r="BT110" s="92">
        <v>55</v>
      </c>
      <c r="BU110" s="92">
        <v>0</v>
      </c>
      <c r="BV110" s="70">
        <f t="shared" si="191"/>
        <v>95.45</v>
      </c>
      <c r="BW110" s="70">
        <f t="shared" si="192"/>
        <v>60.68</v>
      </c>
      <c r="BX110" s="70">
        <f t="shared" si="193"/>
        <v>35.229999999999997</v>
      </c>
      <c r="BY110" s="70">
        <f t="shared" si="194"/>
        <v>0</v>
      </c>
      <c r="BZ110" s="70">
        <f t="shared" si="195"/>
        <v>10</v>
      </c>
      <c r="CA110" s="70">
        <f t="shared" si="196"/>
        <v>0</v>
      </c>
      <c r="CB110" s="70">
        <f t="shared" si="197"/>
        <v>26.59</v>
      </c>
      <c r="CC110" s="156">
        <f t="shared" si="198"/>
        <v>0</v>
      </c>
      <c r="CD110" s="121">
        <f t="shared" si="266"/>
        <v>95.45</v>
      </c>
      <c r="CE110" s="70">
        <f t="shared" si="256"/>
        <v>45.51</v>
      </c>
      <c r="CF110" s="70">
        <f t="shared" si="199"/>
        <v>35.229999999999997</v>
      </c>
      <c r="CG110" s="70">
        <f t="shared" si="200"/>
        <v>0</v>
      </c>
      <c r="CH110" s="70">
        <f t="shared" si="201"/>
        <v>10</v>
      </c>
      <c r="CI110" s="70">
        <f t="shared" si="202"/>
        <v>0</v>
      </c>
      <c r="CJ110" s="70">
        <f t="shared" si="203"/>
        <v>26.59</v>
      </c>
      <c r="CK110" s="70">
        <f t="shared" si="204"/>
        <v>0</v>
      </c>
      <c r="CL110" s="70"/>
      <c r="CM110" s="70">
        <f t="shared" si="205"/>
        <v>480</v>
      </c>
      <c r="CN110" s="70">
        <f t="shared" si="206"/>
        <v>124.82999999999998</v>
      </c>
      <c r="CO110" s="70">
        <f t="shared" si="207"/>
        <v>75</v>
      </c>
      <c r="CP110" s="70">
        <f t="shared" si="208"/>
        <v>0</v>
      </c>
      <c r="CQ110" s="70">
        <f t="shared" si="209"/>
        <v>30</v>
      </c>
      <c r="CR110" s="70">
        <f t="shared" si="210"/>
        <v>0</v>
      </c>
      <c r="CS110" s="70">
        <f t="shared" si="211"/>
        <v>55</v>
      </c>
      <c r="CT110" s="70">
        <f t="shared" si="212"/>
        <v>0</v>
      </c>
    </row>
    <row r="111" spans="1:98" ht="20.100000000000001" customHeight="1">
      <c r="A111" s="19">
        <v>15</v>
      </c>
      <c r="B111" s="20" t="s">
        <v>87</v>
      </c>
      <c r="C111" s="21">
        <v>105</v>
      </c>
      <c r="D111" s="21">
        <v>0</v>
      </c>
      <c r="E111" s="10">
        <f t="shared" si="286"/>
        <v>105</v>
      </c>
      <c r="F111" s="21">
        <v>55</v>
      </c>
      <c r="G111" s="42">
        <v>0</v>
      </c>
      <c r="H111" s="10">
        <f t="shared" si="243"/>
        <v>55</v>
      </c>
      <c r="I111" s="21">
        <v>11</v>
      </c>
      <c r="J111" s="21">
        <v>0</v>
      </c>
      <c r="K111" s="10">
        <f t="shared" si="238"/>
        <v>11</v>
      </c>
      <c r="L111" s="42">
        <v>30</v>
      </c>
      <c r="M111" s="42">
        <v>0</v>
      </c>
      <c r="N111" s="10">
        <f t="shared" si="272"/>
        <v>30</v>
      </c>
      <c r="O111" s="10">
        <f>C111+F111+I111+L111</f>
        <v>201</v>
      </c>
      <c r="P111" s="23">
        <f>D111+G111+J111+M111</f>
        <v>0</v>
      </c>
      <c r="Q111" s="10">
        <f t="shared" si="230"/>
        <v>201</v>
      </c>
      <c r="R111" s="65">
        <f t="shared" si="158"/>
        <v>33.409999999999997</v>
      </c>
      <c r="S111" s="65">
        <f t="shared" si="159"/>
        <v>0</v>
      </c>
      <c r="T111" s="65">
        <f t="shared" si="160"/>
        <v>17.5</v>
      </c>
      <c r="U111" s="65">
        <f t="shared" si="161"/>
        <v>0</v>
      </c>
      <c r="V111" s="65">
        <f t="shared" si="162"/>
        <v>3.5</v>
      </c>
      <c r="W111" s="65">
        <f t="shared" si="163"/>
        <v>0</v>
      </c>
      <c r="X111" s="70">
        <f t="shared" si="164"/>
        <v>9.5500000000000007</v>
      </c>
      <c r="Y111" s="70">
        <f t="shared" si="165"/>
        <v>0</v>
      </c>
      <c r="AH111" s="83">
        <f t="shared" si="244"/>
        <v>26.25</v>
      </c>
      <c r="AI111" s="83">
        <f t="shared" si="245"/>
        <v>0</v>
      </c>
      <c r="AJ111" s="86">
        <f t="shared" si="246"/>
        <v>13.75</v>
      </c>
      <c r="AK111" s="83">
        <f t="shared" si="247"/>
        <v>0</v>
      </c>
      <c r="AL111" s="83">
        <f t="shared" si="248"/>
        <v>2.75</v>
      </c>
      <c r="AM111" s="83">
        <f t="shared" si="249"/>
        <v>0</v>
      </c>
      <c r="AN111" s="86">
        <f t="shared" si="250"/>
        <v>7.5</v>
      </c>
      <c r="AO111" s="83">
        <f t="shared" si="251"/>
        <v>0</v>
      </c>
      <c r="AP111" s="70">
        <f t="shared" si="170"/>
        <v>59.66</v>
      </c>
      <c r="AQ111" s="70">
        <f t="shared" si="171"/>
        <v>0</v>
      </c>
      <c r="AR111" s="70">
        <f t="shared" si="172"/>
        <v>31.25</v>
      </c>
      <c r="AS111" s="70">
        <f t="shared" si="173"/>
        <v>0</v>
      </c>
      <c r="AT111" s="70">
        <f t="shared" si="174"/>
        <v>6.25</v>
      </c>
      <c r="AU111" s="70">
        <f t="shared" si="175"/>
        <v>0</v>
      </c>
      <c r="AV111" s="70">
        <f t="shared" si="176"/>
        <v>17.05</v>
      </c>
      <c r="AW111" s="70">
        <f t="shared" si="177"/>
        <v>0</v>
      </c>
      <c r="AX111" s="70">
        <f t="shared" si="257"/>
        <v>26.25</v>
      </c>
      <c r="AY111" s="70">
        <f t="shared" si="258"/>
        <v>0</v>
      </c>
      <c r="AZ111" s="87">
        <v>8.75</v>
      </c>
      <c r="BA111" s="70">
        <f t="shared" si="253"/>
        <v>0</v>
      </c>
      <c r="BB111" s="70">
        <f t="shared" si="259"/>
        <v>2.75</v>
      </c>
      <c r="BC111" s="70">
        <f t="shared" si="254"/>
        <v>0</v>
      </c>
      <c r="BD111" s="87">
        <v>2.95</v>
      </c>
      <c r="BE111" s="70">
        <f t="shared" si="260"/>
        <v>0</v>
      </c>
      <c r="BF111" s="70">
        <f t="shared" si="183"/>
        <v>85.91</v>
      </c>
      <c r="BG111" s="70">
        <f t="shared" si="184"/>
        <v>0</v>
      </c>
      <c r="BH111" s="70">
        <f t="shared" si="185"/>
        <v>40</v>
      </c>
      <c r="BI111" s="70">
        <f t="shared" si="186"/>
        <v>0</v>
      </c>
      <c r="BJ111" s="70">
        <f t="shared" si="187"/>
        <v>9</v>
      </c>
      <c r="BK111" s="70">
        <f t="shared" si="188"/>
        <v>0</v>
      </c>
      <c r="BL111" s="70">
        <f t="shared" si="189"/>
        <v>20</v>
      </c>
      <c r="BM111" s="70">
        <f t="shared" si="190"/>
        <v>0</v>
      </c>
      <c r="BN111" s="70">
        <v>95</v>
      </c>
      <c r="BO111" s="70">
        <v>0</v>
      </c>
      <c r="BP111" s="70">
        <v>55</v>
      </c>
      <c r="BQ111" s="92">
        <v>0</v>
      </c>
      <c r="BR111" s="92">
        <v>11</v>
      </c>
      <c r="BS111" s="92">
        <v>0</v>
      </c>
      <c r="BT111" s="92">
        <v>30</v>
      </c>
      <c r="BU111" s="92">
        <v>0</v>
      </c>
      <c r="BV111" s="70">
        <f t="shared" si="191"/>
        <v>9.09</v>
      </c>
      <c r="BW111" s="70">
        <f t="shared" si="192"/>
        <v>0</v>
      </c>
      <c r="BX111" s="70">
        <f t="shared" si="193"/>
        <v>15</v>
      </c>
      <c r="BY111" s="70">
        <f t="shared" si="194"/>
        <v>0</v>
      </c>
      <c r="BZ111" s="70">
        <f t="shared" si="195"/>
        <v>2</v>
      </c>
      <c r="CA111" s="70">
        <f t="shared" si="196"/>
        <v>0</v>
      </c>
      <c r="CB111" s="70">
        <f t="shared" si="197"/>
        <v>10</v>
      </c>
      <c r="CC111" s="156">
        <f t="shared" si="198"/>
        <v>0</v>
      </c>
      <c r="CD111" s="70">
        <f>ROUND(BV111*75%,2)</f>
        <v>6.82</v>
      </c>
      <c r="CE111" s="70">
        <f t="shared" si="256"/>
        <v>0</v>
      </c>
      <c r="CF111" s="70">
        <f t="shared" si="199"/>
        <v>15</v>
      </c>
      <c r="CG111" s="70">
        <f t="shared" si="200"/>
        <v>0</v>
      </c>
      <c r="CH111" s="70">
        <f t="shared" si="201"/>
        <v>2</v>
      </c>
      <c r="CI111" s="70">
        <f t="shared" si="202"/>
        <v>0</v>
      </c>
      <c r="CJ111" s="70">
        <f t="shared" si="203"/>
        <v>10</v>
      </c>
      <c r="CK111" s="70">
        <f t="shared" si="204"/>
        <v>0</v>
      </c>
      <c r="CL111" s="70"/>
      <c r="CM111" s="70">
        <f t="shared" si="205"/>
        <v>92.72999999999999</v>
      </c>
      <c r="CN111" s="70">
        <f t="shared" si="206"/>
        <v>0</v>
      </c>
      <c r="CO111" s="70">
        <f t="shared" si="207"/>
        <v>55</v>
      </c>
      <c r="CP111" s="70">
        <f t="shared" si="208"/>
        <v>0</v>
      </c>
      <c r="CQ111" s="70">
        <f t="shared" si="209"/>
        <v>11</v>
      </c>
      <c r="CR111" s="70">
        <f t="shared" si="210"/>
        <v>0</v>
      </c>
      <c r="CS111" s="70">
        <f t="shared" si="211"/>
        <v>30</v>
      </c>
      <c r="CT111" s="70">
        <f t="shared" si="212"/>
        <v>0</v>
      </c>
    </row>
    <row r="112" spans="1:98" s="29" customFormat="1" ht="20.100000000000001" customHeight="1">
      <c r="A112" s="26"/>
      <c r="B112" s="27" t="s">
        <v>86</v>
      </c>
      <c r="C112" s="28">
        <f t="shared" ref="C112:H112" si="287">+C110+C111</f>
        <v>575</v>
      </c>
      <c r="D112" s="28">
        <f t="shared" si="287"/>
        <v>140</v>
      </c>
      <c r="E112" s="28">
        <f t="shared" si="287"/>
        <v>715</v>
      </c>
      <c r="F112" s="28">
        <f t="shared" si="287"/>
        <v>125</v>
      </c>
      <c r="G112" s="28">
        <f t="shared" si="287"/>
        <v>0</v>
      </c>
      <c r="H112" s="28">
        <f t="shared" si="287"/>
        <v>125</v>
      </c>
      <c r="I112" s="28">
        <f t="shared" ref="I112:BU112" si="288">+I110+I111</f>
        <v>41</v>
      </c>
      <c r="J112" s="28">
        <f t="shared" si="288"/>
        <v>0</v>
      </c>
      <c r="K112" s="28">
        <f t="shared" si="288"/>
        <v>41</v>
      </c>
      <c r="L112" s="28">
        <f t="shared" si="288"/>
        <v>80</v>
      </c>
      <c r="M112" s="28">
        <f t="shared" si="288"/>
        <v>0</v>
      </c>
      <c r="N112" s="28">
        <f t="shared" si="288"/>
        <v>80</v>
      </c>
      <c r="O112" s="28">
        <f t="shared" si="288"/>
        <v>821</v>
      </c>
      <c r="P112" s="28">
        <f t="shared" si="288"/>
        <v>140</v>
      </c>
      <c r="Q112" s="28">
        <f t="shared" si="288"/>
        <v>961</v>
      </c>
      <c r="R112" s="28">
        <f t="shared" si="288"/>
        <v>182.96</v>
      </c>
      <c r="S112" s="28">
        <f t="shared" si="288"/>
        <v>21</v>
      </c>
      <c r="T112" s="28">
        <f t="shared" si="288"/>
        <v>39.769999999999996</v>
      </c>
      <c r="U112" s="28">
        <f t="shared" si="288"/>
        <v>0</v>
      </c>
      <c r="V112" s="28">
        <f t="shared" si="288"/>
        <v>13.05</v>
      </c>
      <c r="W112" s="75">
        <f t="shared" si="288"/>
        <v>0</v>
      </c>
      <c r="X112" s="28">
        <f t="shared" si="288"/>
        <v>25.46</v>
      </c>
      <c r="Y112" s="28">
        <f t="shared" si="288"/>
        <v>0</v>
      </c>
      <c r="Z112" s="28">
        <f t="shared" si="288"/>
        <v>0</v>
      </c>
      <c r="AA112" s="28">
        <f t="shared" si="288"/>
        <v>0</v>
      </c>
      <c r="AB112" s="28">
        <f t="shared" si="288"/>
        <v>0</v>
      </c>
      <c r="AC112" s="28">
        <f t="shared" si="288"/>
        <v>0</v>
      </c>
      <c r="AD112" s="28">
        <f t="shared" si="288"/>
        <v>0</v>
      </c>
      <c r="AE112" s="28">
        <f t="shared" si="288"/>
        <v>0</v>
      </c>
      <c r="AF112" s="28">
        <f t="shared" si="288"/>
        <v>0</v>
      </c>
      <c r="AG112" s="28">
        <f t="shared" si="288"/>
        <v>0</v>
      </c>
      <c r="AH112" s="28">
        <f t="shared" si="288"/>
        <v>143.75</v>
      </c>
      <c r="AI112" s="28">
        <f t="shared" si="288"/>
        <v>35</v>
      </c>
      <c r="AJ112" s="28">
        <f t="shared" si="288"/>
        <v>31.25</v>
      </c>
      <c r="AK112" s="28">
        <f t="shared" si="288"/>
        <v>0</v>
      </c>
      <c r="AL112" s="28">
        <f t="shared" si="288"/>
        <v>10.25</v>
      </c>
      <c r="AM112" s="28">
        <f t="shared" si="288"/>
        <v>0</v>
      </c>
      <c r="AN112" s="28">
        <f t="shared" si="288"/>
        <v>20</v>
      </c>
      <c r="AO112" s="28">
        <f t="shared" si="288"/>
        <v>0</v>
      </c>
      <c r="AP112" s="28">
        <f t="shared" si="288"/>
        <v>326.71000000000004</v>
      </c>
      <c r="AQ112" s="28">
        <f t="shared" si="288"/>
        <v>56</v>
      </c>
      <c r="AR112" s="28">
        <f t="shared" si="288"/>
        <v>71.02</v>
      </c>
      <c r="AS112" s="28">
        <f t="shared" si="288"/>
        <v>0</v>
      </c>
      <c r="AT112" s="28">
        <f t="shared" si="288"/>
        <v>23.3</v>
      </c>
      <c r="AU112" s="28">
        <f t="shared" si="288"/>
        <v>0</v>
      </c>
      <c r="AV112" s="28">
        <f t="shared" si="288"/>
        <v>45.46</v>
      </c>
      <c r="AW112" s="28">
        <f t="shared" si="288"/>
        <v>0</v>
      </c>
      <c r="AX112" s="28">
        <f t="shared" si="288"/>
        <v>143.75</v>
      </c>
      <c r="AY112" s="28">
        <f t="shared" si="288"/>
        <v>23.32</v>
      </c>
      <c r="AZ112" s="28">
        <f t="shared" si="288"/>
        <v>8.75</v>
      </c>
      <c r="BA112" s="28">
        <f t="shared" si="288"/>
        <v>0</v>
      </c>
      <c r="BB112" s="28">
        <f t="shared" si="288"/>
        <v>5.7</v>
      </c>
      <c r="BC112" s="28">
        <f t="shared" si="288"/>
        <v>0</v>
      </c>
      <c r="BD112" s="28">
        <f t="shared" si="288"/>
        <v>2.95</v>
      </c>
      <c r="BE112" s="28">
        <f t="shared" si="288"/>
        <v>0</v>
      </c>
      <c r="BF112" s="28">
        <f t="shared" si="288"/>
        <v>470.46000000000004</v>
      </c>
      <c r="BG112" s="28">
        <f t="shared" si="288"/>
        <v>79.319999999999993</v>
      </c>
      <c r="BH112" s="28">
        <f t="shared" si="288"/>
        <v>79.77</v>
      </c>
      <c r="BI112" s="28">
        <f t="shared" si="288"/>
        <v>0</v>
      </c>
      <c r="BJ112" s="28">
        <f t="shared" si="288"/>
        <v>29</v>
      </c>
      <c r="BK112" s="28">
        <f t="shared" si="288"/>
        <v>0</v>
      </c>
      <c r="BL112" s="28">
        <f t="shared" si="288"/>
        <v>48.41</v>
      </c>
      <c r="BM112" s="28">
        <f t="shared" si="288"/>
        <v>0</v>
      </c>
      <c r="BN112" s="110">
        <f t="shared" si="288"/>
        <v>575</v>
      </c>
      <c r="BO112" s="110">
        <f t="shared" si="288"/>
        <v>140</v>
      </c>
      <c r="BP112" s="110">
        <f t="shared" si="288"/>
        <v>130</v>
      </c>
      <c r="BQ112" s="110">
        <f t="shared" si="288"/>
        <v>0</v>
      </c>
      <c r="BR112" s="110">
        <f t="shared" si="288"/>
        <v>41</v>
      </c>
      <c r="BS112" s="110">
        <f t="shared" si="288"/>
        <v>0</v>
      </c>
      <c r="BT112" s="110">
        <f t="shared" si="288"/>
        <v>85</v>
      </c>
      <c r="BU112" s="110">
        <f t="shared" si="288"/>
        <v>0</v>
      </c>
      <c r="BV112" s="110">
        <f t="shared" ref="BV112:CT112" si="289">+BV110+BV111</f>
        <v>104.54</v>
      </c>
      <c r="BW112" s="110">
        <f t="shared" si="289"/>
        <v>60.68</v>
      </c>
      <c r="BX112" s="110">
        <f t="shared" si="289"/>
        <v>50.23</v>
      </c>
      <c r="BY112" s="110">
        <f t="shared" si="289"/>
        <v>0</v>
      </c>
      <c r="BZ112" s="110">
        <f t="shared" si="289"/>
        <v>12</v>
      </c>
      <c r="CA112" s="110">
        <f t="shared" si="289"/>
        <v>0</v>
      </c>
      <c r="CB112" s="110">
        <f t="shared" si="289"/>
        <v>36.590000000000003</v>
      </c>
      <c r="CC112" s="158">
        <f t="shared" si="289"/>
        <v>0</v>
      </c>
      <c r="CD112" s="110">
        <f t="shared" si="289"/>
        <v>102.27000000000001</v>
      </c>
      <c r="CE112" s="110">
        <f t="shared" si="289"/>
        <v>45.51</v>
      </c>
      <c r="CF112" s="110">
        <f t="shared" si="289"/>
        <v>50.23</v>
      </c>
      <c r="CG112" s="110">
        <f t="shared" si="289"/>
        <v>0</v>
      </c>
      <c r="CH112" s="110">
        <f t="shared" si="289"/>
        <v>12</v>
      </c>
      <c r="CI112" s="110">
        <f t="shared" si="289"/>
        <v>0</v>
      </c>
      <c r="CJ112" s="110">
        <f t="shared" si="289"/>
        <v>36.590000000000003</v>
      </c>
      <c r="CK112" s="110">
        <f t="shared" si="289"/>
        <v>0</v>
      </c>
      <c r="CL112" s="110">
        <f t="shared" si="289"/>
        <v>0</v>
      </c>
      <c r="CM112" s="110">
        <f t="shared" si="289"/>
        <v>572.73</v>
      </c>
      <c r="CN112" s="110">
        <f t="shared" si="289"/>
        <v>124.82999999999998</v>
      </c>
      <c r="CO112" s="110">
        <f t="shared" si="289"/>
        <v>130</v>
      </c>
      <c r="CP112" s="110">
        <f t="shared" si="289"/>
        <v>0</v>
      </c>
      <c r="CQ112" s="110">
        <f t="shared" si="289"/>
        <v>41</v>
      </c>
      <c r="CR112" s="110">
        <f t="shared" si="289"/>
        <v>0</v>
      </c>
      <c r="CS112" s="110">
        <f t="shared" si="289"/>
        <v>85</v>
      </c>
      <c r="CT112" s="110">
        <f t="shared" si="289"/>
        <v>0</v>
      </c>
    </row>
    <row r="113" spans="1:98" ht="20.100000000000001" customHeight="1">
      <c r="A113" s="19">
        <v>16</v>
      </c>
      <c r="B113" s="34" t="s">
        <v>88</v>
      </c>
      <c r="C113" s="21">
        <v>510</v>
      </c>
      <c r="D113" s="21">
        <v>130</v>
      </c>
      <c r="E113" s="10">
        <f t="shared" ref="E113:E114" si="290">C113+D113</f>
        <v>640</v>
      </c>
      <c r="F113" s="21">
        <v>15</v>
      </c>
      <c r="G113" s="42">
        <v>0</v>
      </c>
      <c r="H113" s="10">
        <f t="shared" si="243"/>
        <v>15</v>
      </c>
      <c r="I113" s="21">
        <v>10</v>
      </c>
      <c r="J113" s="21">
        <v>2.5</v>
      </c>
      <c r="K113" s="10">
        <f t="shared" si="238"/>
        <v>12.5</v>
      </c>
      <c r="L113" s="42">
        <v>50</v>
      </c>
      <c r="M113" s="42">
        <v>0</v>
      </c>
      <c r="N113" s="10">
        <f t="shared" si="272"/>
        <v>50</v>
      </c>
      <c r="O113" s="10">
        <f>C113+F113+I113+L113</f>
        <v>585</v>
      </c>
      <c r="P113" s="23">
        <f>D113+G113+J113+M113</f>
        <v>132.5</v>
      </c>
      <c r="Q113" s="10">
        <f t="shared" si="230"/>
        <v>717.5</v>
      </c>
      <c r="R113" s="65">
        <f t="shared" si="158"/>
        <v>162.28</v>
      </c>
      <c r="S113" s="65">
        <f t="shared" si="159"/>
        <v>19.5</v>
      </c>
      <c r="T113" s="65">
        <f t="shared" si="160"/>
        <v>4.7699999999999996</v>
      </c>
      <c r="U113" s="65">
        <f t="shared" si="161"/>
        <v>0</v>
      </c>
      <c r="V113" s="65">
        <f t="shared" si="162"/>
        <v>3.18</v>
      </c>
      <c r="W113" s="65">
        <f t="shared" si="163"/>
        <v>0.38</v>
      </c>
      <c r="X113" s="70">
        <f t="shared" si="164"/>
        <v>15.91</v>
      </c>
      <c r="Y113" s="70">
        <f t="shared" si="165"/>
        <v>0</v>
      </c>
      <c r="AH113" s="83">
        <f t="shared" si="244"/>
        <v>127.5</v>
      </c>
      <c r="AI113" s="83">
        <f t="shared" si="245"/>
        <v>32.5</v>
      </c>
      <c r="AJ113" s="83">
        <f t="shared" si="246"/>
        <v>3.75</v>
      </c>
      <c r="AK113" s="83">
        <f t="shared" si="247"/>
        <v>0</v>
      </c>
      <c r="AL113" s="83">
        <f t="shared" si="248"/>
        <v>2.5</v>
      </c>
      <c r="AM113" s="83">
        <f t="shared" si="249"/>
        <v>0.63</v>
      </c>
      <c r="AN113" s="86">
        <f t="shared" si="250"/>
        <v>12.5</v>
      </c>
      <c r="AO113" s="83">
        <f t="shared" si="251"/>
        <v>0</v>
      </c>
      <c r="AP113" s="70">
        <f t="shared" si="170"/>
        <v>289.77999999999997</v>
      </c>
      <c r="AQ113" s="70">
        <f t="shared" si="171"/>
        <v>52</v>
      </c>
      <c r="AR113" s="70">
        <f t="shared" si="172"/>
        <v>8.52</v>
      </c>
      <c r="AS113" s="70">
        <f t="shared" si="173"/>
        <v>0</v>
      </c>
      <c r="AT113" s="70">
        <f t="shared" si="174"/>
        <v>5.68</v>
      </c>
      <c r="AU113" s="70">
        <f t="shared" si="175"/>
        <v>1.01</v>
      </c>
      <c r="AV113" s="70">
        <f t="shared" si="176"/>
        <v>28.41</v>
      </c>
      <c r="AW113" s="70">
        <f t="shared" si="177"/>
        <v>0</v>
      </c>
      <c r="AX113" s="70">
        <f t="shared" si="257"/>
        <v>127.5</v>
      </c>
      <c r="AY113" s="70">
        <f t="shared" si="258"/>
        <v>32.5</v>
      </c>
      <c r="AZ113" s="70">
        <f t="shared" ref="AZ113:AZ125" si="291">ROUND(F113*22.97%,2)</f>
        <v>3.45</v>
      </c>
      <c r="BA113" s="70">
        <f t="shared" si="253"/>
        <v>0</v>
      </c>
      <c r="BB113" s="70">
        <f t="shared" si="259"/>
        <v>2.5</v>
      </c>
      <c r="BC113" s="87">
        <f t="shared" si="254"/>
        <v>0.63</v>
      </c>
      <c r="BD113" s="87">
        <v>1.59</v>
      </c>
      <c r="BE113" s="70">
        <f t="shared" si="260"/>
        <v>0</v>
      </c>
      <c r="BF113" s="70">
        <f t="shared" si="183"/>
        <v>417.28</v>
      </c>
      <c r="BG113" s="70">
        <f t="shared" si="184"/>
        <v>84.5</v>
      </c>
      <c r="BH113" s="70">
        <f t="shared" si="185"/>
        <v>11.969999999999999</v>
      </c>
      <c r="BI113" s="70">
        <f t="shared" si="186"/>
        <v>0</v>
      </c>
      <c r="BJ113" s="70">
        <f t="shared" si="187"/>
        <v>8.18</v>
      </c>
      <c r="BK113" s="70">
        <f t="shared" si="188"/>
        <v>1.6400000000000001</v>
      </c>
      <c r="BL113" s="70">
        <f t="shared" si="189"/>
        <v>30</v>
      </c>
      <c r="BM113" s="70">
        <f t="shared" si="190"/>
        <v>0</v>
      </c>
      <c r="BN113" s="70">
        <v>525</v>
      </c>
      <c r="BO113" s="70">
        <v>130</v>
      </c>
      <c r="BP113" s="70">
        <v>15</v>
      </c>
      <c r="BQ113" s="92">
        <v>0</v>
      </c>
      <c r="BR113" s="92">
        <v>10</v>
      </c>
      <c r="BS113" s="92">
        <v>2.5</v>
      </c>
      <c r="BT113" s="92">
        <v>55</v>
      </c>
      <c r="BU113" s="92">
        <v>0</v>
      </c>
      <c r="BV113" s="70">
        <f t="shared" si="191"/>
        <v>107.72</v>
      </c>
      <c r="BW113" s="70">
        <f t="shared" si="192"/>
        <v>45.5</v>
      </c>
      <c r="BX113" s="70">
        <f t="shared" si="193"/>
        <v>3.03</v>
      </c>
      <c r="BY113" s="70">
        <f t="shared" si="194"/>
        <v>0</v>
      </c>
      <c r="BZ113" s="70">
        <f t="shared" si="195"/>
        <v>1.82</v>
      </c>
      <c r="CA113" s="70">
        <f t="shared" si="196"/>
        <v>0.86</v>
      </c>
      <c r="CB113" s="70">
        <f t="shared" si="197"/>
        <v>25</v>
      </c>
      <c r="CC113" s="156">
        <f t="shared" si="198"/>
        <v>0</v>
      </c>
      <c r="CD113" s="121">
        <f t="shared" ref="CD113:CE116" si="292">BV113</f>
        <v>107.72</v>
      </c>
      <c r="CE113" s="121">
        <f t="shared" si="292"/>
        <v>45.5</v>
      </c>
      <c r="CF113" s="70">
        <f t="shared" si="199"/>
        <v>3.03</v>
      </c>
      <c r="CG113" s="70">
        <f t="shared" si="200"/>
        <v>0</v>
      </c>
      <c r="CH113" s="70">
        <f t="shared" si="201"/>
        <v>1.82</v>
      </c>
      <c r="CI113" s="70">
        <f t="shared" si="202"/>
        <v>0.86</v>
      </c>
      <c r="CJ113" s="70">
        <f t="shared" si="203"/>
        <v>25</v>
      </c>
      <c r="CK113" s="70">
        <f t="shared" si="204"/>
        <v>0</v>
      </c>
      <c r="CL113" s="70"/>
      <c r="CM113" s="70">
        <f t="shared" si="205"/>
        <v>525</v>
      </c>
      <c r="CN113" s="70">
        <f t="shared" si="206"/>
        <v>130</v>
      </c>
      <c r="CO113" s="70">
        <f t="shared" si="207"/>
        <v>14.999999999999998</v>
      </c>
      <c r="CP113" s="70">
        <f t="shared" si="208"/>
        <v>0</v>
      </c>
      <c r="CQ113" s="70">
        <f t="shared" si="209"/>
        <v>10</v>
      </c>
      <c r="CR113" s="70">
        <f t="shared" si="210"/>
        <v>2.5</v>
      </c>
      <c r="CS113" s="70">
        <f t="shared" si="211"/>
        <v>55</v>
      </c>
      <c r="CT113" s="70">
        <f t="shared" si="212"/>
        <v>0</v>
      </c>
    </row>
    <row r="114" spans="1:98" ht="20.100000000000001" customHeight="1">
      <c r="A114" s="19">
        <v>17</v>
      </c>
      <c r="B114" s="20" t="s">
        <v>89</v>
      </c>
      <c r="C114" s="21">
        <v>275</v>
      </c>
      <c r="D114" s="21">
        <v>0</v>
      </c>
      <c r="E114" s="10">
        <f t="shared" si="290"/>
        <v>275</v>
      </c>
      <c r="F114" s="21">
        <v>100</v>
      </c>
      <c r="G114" s="42">
        <v>6</v>
      </c>
      <c r="H114" s="10">
        <f t="shared" si="243"/>
        <v>106</v>
      </c>
      <c r="I114" s="21">
        <v>10</v>
      </c>
      <c r="J114" s="21">
        <v>2.5</v>
      </c>
      <c r="K114" s="10">
        <f t="shared" si="238"/>
        <v>12.5</v>
      </c>
      <c r="L114" s="42">
        <v>20</v>
      </c>
      <c r="M114" s="42">
        <v>0</v>
      </c>
      <c r="N114" s="10">
        <f t="shared" si="272"/>
        <v>20</v>
      </c>
      <c r="O114" s="10">
        <f>C114+F114+I114+L114</f>
        <v>405</v>
      </c>
      <c r="P114" s="23">
        <f>D114+G114+J114+M114</f>
        <v>8.5</v>
      </c>
      <c r="Q114" s="10">
        <f t="shared" si="230"/>
        <v>413.5</v>
      </c>
      <c r="R114" s="65">
        <f t="shared" si="158"/>
        <v>87.51</v>
      </c>
      <c r="S114" s="65">
        <f t="shared" si="159"/>
        <v>0</v>
      </c>
      <c r="T114" s="65">
        <f t="shared" si="160"/>
        <v>31.82</v>
      </c>
      <c r="U114" s="65">
        <f t="shared" si="161"/>
        <v>0.9</v>
      </c>
      <c r="V114" s="65">
        <f t="shared" si="162"/>
        <v>3.18</v>
      </c>
      <c r="W114" s="65">
        <f t="shared" si="163"/>
        <v>0.38</v>
      </c>
      <c r="X114" s="70">
        <f t="shared" si="164"/>
        <v>6.36</v>
      </c>
      <c r="Y114" s="70">
        <f t="shared" si="165"/>
        <v>0</v>
      </c>
      <c r="AH114" s="83">
        <f t="shared" si="244"/>
        <v>68.75</v>
      </c>
      <c r="AI114" s="83">
        <f t="shared" si="245"/>
        <v>0</v>
      </c>
      <c r="AJ114" s="83">
        <f t="shared" si="246"/>
        <v>25</v>
      </c>
      <c r="AK114" s="83">
        <f t="shared" si="247"/>
        <v>1.5</v>
      </c>
      <c r="AL114" s="83">
        <f t="shared" si="248"/>
        <v>2.5</v>
      </c>
      <c r="AM114" s="83">
        <f t="shared" si="249"/>
        <v>0.63</v>
      </c>
      <c r="AN114" s="83">
        <f t="shared" si="250"/>
        <v>5</v>
      </c>
      <c r="AO114" s="83">
        <f t="shared" si="251"/>
        <v>0</v>
      </c>
      <c r="AP114" s="70">
        <f t="shared" si="170"/>
        <v>156.26</v>
      </c>
      <c r="AQ114" s="70">
        <f t="shared" si="171"/>
        <v>0</v>
      </c>
      <c r="AR114" s="70">
        <f t="shared" si="172"/>
        <v>56.82</v>
      </c>
      <c r="AS114" s="70">
        <f t="shared" si="173"/>
        <v>2.4</v>
      </c>
      <c r="AT114" s="70">
        <f t="shared" si="174"/>
        <v>5.68</v>
      </c>
      <c r="AU114" s="70">
        <f t="shared" si="175"/>
        <v>1.01</v>
      </c>
      <c r="AV114" s="70">
        <f t="shared" si="176"/>
        <v>11.36</v>
      </c>
      <c r="AW114" s="70">
        <f t="shared" si="177"/>
        <v>0</v>
      </c>
      <c r="AX114" s="93">
        <f>ROUND(C114*16.66%,2)</f>
        <v>45.82</v>
      </c>
      <c r="AY114" s="70">
        <f t="shared" si="258"/>
        <v>0</v>
      </c>
      <c r="AZ114" s="70">
        <f t="shared" si="291"/>
        <v>22.97</v>
      </c>
      <c r="BA114" s="70">
        <f t="shared" si="253"/>
        <v>0.89</v>
      </c>
      <c r="BB114" s="70">
        <f t="shared" si="259"/>
        <v>2.5</v>
      </c>
      <c r="BC114" s="70">
        <f t="shared" si="254"/>
        <v>0.63</v>
      </c>
      <c r="BD114" s="70">
        <f t="shared" si="255"/>
        <v>5</v>
      </c>
      <c r="BE114" s="70">
        <f t="shared" si="260"/>
        <v>0</v>
      </c>
      <c r="BF114" s="70">
        <f t="shared" si="183"/>
        <v>202.07999999999998</v>
      </c>
      <c r="BG114" s="70">
        <f t="shared" si="184"/>
        <v>0</v>
      </c>
      <c r="BH114" s="70">
        <f t="shared" si="185"/>
        <v>79.789999999999992</v>
      </c>
      <c r="BI114" s="70">
        <f t="shared" si="186"/>
        <v>3.29</v>
      </c>
      <c r="BJ114" s="70">
        <f t="shared" si="187"/>
        <v>8.18</v>
      </c>
      <c r="BK114" s="70">
        <f t="shared" si="188"/>
        <v>1.6400000000000001</v>
      </c>
      <c r="BL114" s="70">
        <f t="shared" si="189"/>
        <v>16.36</v>
      </c>
      <c r="BM114" s="70">
        <f t="shared" si="190"/>
        <v>0</v>
      </c>
      <c r="BN114" s="70">
        <v>260</v>
      </c>
      <c r="BO114" s="70">
        <v>0</v>
      </c>
      <c r="BP114" s="70">
        <v>100</v>
      </c>
      <c r="BQ114" s="92">
        <v>6</v>
      </c>
      <c r="BR114" s="92">
        <v>10</v>
      </c>
      <c r="BS114" s="92">
        <v>2.5</v>
      </c>
      <c r="BT114" s="92">
        <v>20</v>
      </c>
      <c r="BU114" s="92">
        <v>0</v>
      </c>
      <c r="BV114" s="70">
        <f t="shared" si="191"/>
        <v>57.92</v>
      </c>
      <c r="BW114" s="70">
        <f t="shared" si="192"/>
        <v>0</v>
      </c>
      <c r="BX114" s="70">
        <f t="shared" si="193"/>
        <v>20.21</v>
      </c>
      <c r="BY114" s="70">
        <f t="shared" si="194"/>
        <v>2.71</v>
      </c>
      <c r="BZ114" s="70">
        <f t="shared" si="195"/>
        <v>1.82</v>
      </c>
      <c r="CA114" s="70">
        <f t="shared" si="196"/>
        <v>0.86</v>
      </c>
      <c r="CB114" s="70">
        <f t="shared" si="197"/>
        <v>3.64</v>
      </c>
      <c r="CC114" s="156">
        <f t="shared" si="198"/>
        <v>0</v>
      </c>
      <c r="CD114" s="121">
        <f t="shared" si="292"/>
        <v>57.92</v>
      </c>
      <c r="CE114" s="70">
        <f>ROUND(BW114*75%,2)</f>
        <v>0</v>
      </c>
      <c r="CF114" s="70">
        <f t="shared" si="199"/>
        <v>20.21</v>
      </c>
      <c r="CG114" s="70">
        <f t="shared" si="200"/>
        <v>2.71</v>
      </c>
      <c r="CH114" s="70">
        <f t="shared" si="201"/>
        <v>1.82</v>
      </c>
      <c r="CI114" s="70">
        <f t="shared" si="202"/>
        <v>0.86</v>
      </c>
      <c r="CJ114" s="70">
        <f t="shared" si="203"/>
        <v>3.64</v>
      </c>
      <c r="CK114" s="70">
        <f t="shared" si="204"/>
        <v>0</v>
      </c>
      <c r="CL114" s="70"/>
      <c r="CM114" s="70">
        <f t="shared" si="205"/>
        <v>260</v>
      </c>
      <c r="CN114" s="70">
        <f t="shared" si="206"/>
        <v>0</v>
      </c>
      <c r="CO114" s="70">
        <f t="shared" si="207"/>
        <v>100</v>
      </c>
      <c r="CP114" s="70">
        <f t="shared" si="208"/>
        <v>6</v>
      </c>
      <c r="CQ114" s="70">
        <f t="shared" si="209"/>
        <v>10</v>
      </c>
      <c r="CR114" s="70">
        <f t="shared" si="210"/>
        <v>2.5</v>
      </c>
      <c r="CS114" s="70">
        <f t="shared" si="211"/>
        <v>20</v>
      </c>
      <c r="CT114" s="70">
        <f t="shared" si="212"/>
        <v>0</v>
      </c>
    </row>
    <row r="115" spans="1:98" s="29" customFormat="1" ht="20.100000000000001" customHeight="1">
      <c r="A115" s="26"/>
      <c r="B115" s="37" t="s">
        <v>88</v>
      </c>
      <c r="C115" s="28">
        <f t="shared" ref="C115:K115" si="293">+C113+C114</f>
        <v>785</v>
      </c>
      <c r="D115" s="28">
        <f t="shared" si="293"/>
        <v>130</v>
      </c>
      <c r="E115" s="28">
        <f t="shared" si="293"/>
        <v>915</v>
      </c>
      <c r="F115" s="28">
        <f t="shared" si="293"/>
        <v>115</v>
      </c>
      <c r="G115" s="28">
        <f t="shared" si="293"/>
        <v>6</v>
      </c>
      <c r="H115" s="28">
        <f t="shared" si="293"/>
        <v>121</v>
      </c>
      <c r="I115" s="28">
        <f t="shared" si="293"/>
        <v>20</v>
      </c>
      <c r="J115" s="28">
        <f t="shared" si="293"/>
        <v>5</v>
      </c>
      <c r="K115" s="28">
        <f t="shared" si="293"/>
        <v>25</v>
      </c>
      <c r="L115" s="28">
        <f t="shared" ref="L115:BX115" si="294">+L113+L114</f>
        <v>70</v>
      </c>
      <c r="M115" s="28">
        <f t="shared" si="294"/>
        <v>0</v>
      </c>
      <c r="N115" s="28">
        <f t="shared" si="294"/>
        <v>70</v>
      </c>
      <c r="O115" s="28">
        <f t="shared" si="294"/>
        <v>990</v>
      </c>
      <c r="P115" s="28">
        <f t="shared" si="294"/>
        <v>141</v>
      </c>
      <c r="Q115" s="28">
        <f t="shared" si="294"/>
        <v>1131</v>
      </c>
      <c r="R115" s="28">
        <f t="shared" si="294"/>
        <v>249.79000000000002</v>
      </c>
      <c r="S115" s="28">
        <f t="shared" si="294"/>
        <v>19.5</v>
      </c>
      <c r="T115" s="28">
        <f t="shared" si="294"/>
        <v>36.590000000000003</v>
      </c>
      <c r="U115" s="28">
        <f t="shared" si="294"/>
        <v>0.9</v>
      </c>
      <c r="V115" s="28">
        <f t="shared" si="294"/>
        <v>6.36</v>
      </c>
      <c r="W115" s="75">
        <f t="shared" si="294"/>
        <v>0.76</v>
      </c>
      <c r="X115" s="28">
        <f t="shared" si="294"/>
        <v>22.27</v>
      </c>
      <c r="Y115" s="28">
        <f t="shared" si="294"/>
        <v>0</v>
      </c>
      <c r="Z115" s="28">
        <f t="shared" si="294"/>
        <v>0</v>
      </c>
      <c r="AA115" s="28">
        <f t="shared" si="294"/>
        <v>0</v>
      </c>
      <c r="AB115" s="28">
        <f t="shared" si="294"/>
        <v>0</v>
      </c>
      <c r="AC115" s="28">
        <f t="shared" si="294"/>
        <v>0</v>
      </c>
      <c r="AD115" s="28">
        <f t="shared" si="294"/>
        <v>0</v>
      </c>
      <c r="AE115" s="28">
        <f t="shared" si="294"/>
        <v>0</v>
      </c>
      <c r="AF115" s="28">
        <f t="shared" si="294"/>
        <v>0</v>
      </c>
      <c r="AG115" s="28">
        <f t="shared" si="294"/>
        <v>0</v>
      </c>
      <c r="AH115" s="28">
        <f t="shared" si="294"/>
        <v>196.25</v>
      </c>
      <c r="AI115" s="28">
        <f t="shared" si="294"/>
        <v>32.5</v>
      </c>
      <c r="AJ115" s="28">
        <f t="shared" si="294"/>
        <v>28.75</v>
      </c>
      <c r="AK115" s="28">
        <f t="shared" si="294"/>
        <v>1.5</v>
      </c>
      <c r="AL115" s="28">
        <f t="shared" si="294"/>
        <v>5</v>
      </c>
      <c r="AM115" s="28">
        <f t="shared" si="294"/>
        <v>1.26</v>
      </c>
      <c r="AN115" s="28">
        <f t="shared" si="294"/>
        <v>17.5</v>
      </c>
      <c r="AO115" s="28">
        <f t="shared" si="294"/>
        <v>0</v>
      </c>
      <c r="AP115" s="28">
        <f t="shared" si="294"/>
        <v>446.03999999999996</v>
      </c>
      <c r="AQ115" s="28">
        <f t="shared" si="294"/>
        <v>52</v>
      </c>
      <c r="AR115" s="28">
        <f t="shared" si="294"/>
        <v>65.34</v>
      </c>
      <c r="AS115" s="28">
        <f t="shared" si="294"/>
        <v>2.4</v>
      </c>
      <c r="AT115" s="28">
        <f t="shared" si="294"/>
        <v>11.36</v>
      </c>
      <c r="AU115" s="28">
        <f t="shared" si="294"/>
        <v>2.02</v>
      </c>
      <c r="AV115" s="28">
        <f t="shared" si="294"/>
        <v>39.769999999999996</v>
      </c>
      <c r="AW115" s="28">
        <f t="shared" si="294"/>
        <v>0</v>
      </c>
      <c r="AX115" s="28">
        <f t="shared" si="294"/>
        <v>173.32</v>
      </c>
      <c r="AY115" s="28">
        <f t="shared" si="294"/>
        <v>32.5</v>
      </c>
      <c r="AZ115" s="28">
        <f t="shared" si="294"/>
        <v>26.419999999999998</v>
      </c>
      <c r="BA115" s="28">
        <f t="shared" si="294"/>
        <v>0.89</v>
      </c>
      <c r="BB115" s="28">
        <f t="shared" si="294"/>
        <v>5</v>
      </c>
      <c r="BC115" s="28">
        <f t="shared" si="294"/>
        <v>1.26</v>
      </c>
      <c r="BD115" s="28">
        <f t="shared" si="294"/>
        <v>6.59</v>
      </c>
      <c r="BE115" s="28">
        <f t="shared" si="294"/>
        <v>0</v>
      </c>
      <c r="BF115" s="28">
        <f t="shared" si="294"/>
        <v>619.3599999999999</v>
      </c>
      <c r="BG115" s="28">
        <f t="shared" si="294"/>
        <v>84.5</v>
      </c>
      <c r="BH115" s="28">
        <f t="shared" si="294"/>
        <v>91.759999999999991</v>
      </c>
      <c r="BI115" s="28">
        <f t="shared" si="294"/>
        <v>3.29</v>
      </c>
      <c r="BJ115" s="28">
        <f t="shared" si="294"/>
        <v>16.36</v>
      </c>
      <c r="BK115" s="28">
        <f t="shared" si="294"/>
        <v>3.2800000000000002</v>
      </c>
      <c r="BL115" s="28">
        <f t="shared" si="294"/>
        <v>46.36</v>
      </c>
      <c r="BM115" s="28">
        <f t="shared" si="294"/>
        <v>0</v>
      </c>
      <c r="BN115" s="110">
        <f t="shared" si="294"/>
        <v>785</v>
      </c>
      <c r="BO115" s="110">
        <f t="shared" si="294"/>
        <v>130</v>
      </c>
      <c r="BP115" s="110">
        <f t="shared" si="294"/>
        <v>115</v>
      </c>
      <c r="BQ115" s="110">
        <f t="shared" si="294"/>
        <v>6</v>
      </c>
      <c r="BR115" s="110">
        <f t="shared" si="294"/>
        <v>20</v>
      </c>
      <c r="BS115" s="110">
        <f t="shared" si="294"/>
        <v>5</v>
      </c>
      <c r="BT115" s="110">
        <f t="shared" si="294"/>
        <v>75</v>
      </c>
      <c r="BU115" s="110">
        <f t="shared" si="294"/>
        <v>0</v>
      </c>
      <c r="BV115" s="110">
        <f t="shared" si="294"/>
        <v>165.64</v>
      </c>
      <c r="BW115" s="110">
        <f t="shared" si="294"/>
        <v>45.5</v>
      </c>
      <c r="BX115" s="110">
        <f t="shared" si="294"/>
        <v>23.240000000000002</v>
      </c>
      <c r="BY115" s="110">
        <f t="shared" ref="BY115:CT115" si="295">+BY113+BY114</f>
        <v>2.71</v>
      </c>
      <c r="BZ115" s="110">
        <f t="shared" si="295"/>
        <v>3.64</v>
      </c>
      <c r="CA115" s="110">
        <f t="shared" si="295"/>
        <v>1.72</v>
      </c>
      <c r="CB115" s="110">
        <f t="shared" si="295"/>
        <v>28.64</v>
      </c>
      <c r="CC115" s="158">
        <f t="shared" si="295"/>
        <v>0</v>
      </c>
      <c r="CD115" s="110">
        <f t="shared" si="295"/>
        <v>165.64</v>
      </c>
      <c r="CE115" s="110">
        <f t="shared" si="295"/>
        <v>45.5</v>
      </c>
      <c r="CF115" s="110">
        <f t="shared" si="295"/>
        <v>23.240000000000002</v>
      </c>
      <c r="CG115" s="110">
        <f t="shared" si="295"/>
        <v>2.71</v>
      </c>
      <c r="CH115" s="110">
        <f t="shared" si="295"/>
        <v>3.64</v>
      </c>
      <c r="CI115" s="110">
        <f t="shared" si="295"/>
        <v>1.72</v>
      </c>
      <c r="CJ115" s="110">
        <f t="shared" si="295"/>
        <v>28.64</v>
      </c>
      <c r="CK115" s="110">
        <f t="shared" si="295"/>
        <v>0</v>
      </c>
      <c r="CL115" s="110">
        <f t="shared" si="295"/>
        <v>0</v>
      </c>
      <c r="CM115" s="110">
        <f t="shared" si="295"/>
        <v>785</v>
      </c>
      <c r="CN115" s="110">
        <f t="shared" si="295"/>
        <v>130</v>
      </c>
      <c r="CO115" s="110">
        <f t="shared" si="295"/>
        <v>115</v>
      </c>
      <c r="CP115" s="110">
        <f t="shared" si="295"/>
        <v>6</v>
      </c>
      <c r="CQ115" s="110">
        <f t="shared" si="295"/>
        <v>20</v>
      </c>
      <c r="CR115" s="110">
        <f t="shared" si="295"/>
        <v>5</v>
      </c>
      <c r="CS115" s="110">
        <f t="shared" si="295"/>
        <v>75</v>
      </c>
      <c r="CT115" s="110">
        <f t="shared" si="295"/>
        <v>0</v>
      </c>
    </row>
    <row r="116" spans="1:98" ht="20.100000000000001" customHeight="1">
      <c r="A116" s="19">
        <v>18</v>
      </c>
      <c r="B116" s="20" t="s">
        <v>90</v>
      </c>
      <c r="C116" s="21">
        <v>250</v>
      </c>
      <c r="D116" s="21">
        <v>75</v>
      </c>
      <c r="E116" s="10">
        <f t="shared" ref="E116:E118" si="296">C116+D116</f>
        <v>325</v>
      </c>
      <c r="F116" s="21">
        <v>0</v>
      </c>
      <c r="G116" s="42">
        <v>0</v>
      </c>
      <c r="H116" s="10">
        <f t="shared" si="243"/>
        <v>0</v>
      </c>
      <c r="I116" s="21">
        <v>0</v>
      </c>
      <c r="J116" s="21">
        <v>0</v>
      </c>
      <c r="K116" s="10">
        <f t="shared" si="238"/>
        <v>0</v>
      </c>
      <c r="L116" s="42">
        <v>10</v>
      </c>
      <c r="M116" s="42">
        <v>0</v>
      </c>
      <c r="N116" s="10">
        <f t="shared" si="272"/>
        <v>10</v>
      </c>
      <c r="O116" s="10">
        <f t="shared" ref="O116:P118" si="297">C116+F116+I116+L116</f>
        <v>260</v>
      </c>
      <c r="P116" s="23">
        <f t="shared" si="297"/>
        <v>75</v>
      </c>
      <c r="Q116" s="10">
        <f t="shared" si="230"/>
        <v>335</v>
      </c>
      <c r="R116" s="65">
        <f t="shared" si="158"/>
        <v>79.55</v>
      </c>
      <c r="S116" s="65">
        <f t="shared" si="159"/>
        <v>11.25</v>
      </c>
      <c r="T116" s="65">
        <f t="shared" si="160"/>
        <v>0</v>
      </c>
      <c r="U116" s="65">
        <f t="shared" si="161"/>
        <v>0</v>
      </c>
      <c r="V116" s="65">
        <f t="shared" si="162"/>
        <v>0</v>
      </c>
      <c r="W116" s="65">
        <f t="shared" si="163"/>
        <v>0</v>
      </c>
      <c r="X116" s="70">
        <f t="shared" si="164"/>
        <v>3.18</v>
      </c>
      <c r="Y116" s="70">
        <f t="shared" si="165"/>
        <v>0</v>
      </c>
      <c r="AH116" s="83">
        <f t="shared" si="244"/>
        <v>62.5</v>
      </c>
      <c r="AI116" s="83">
        <f t="shared" si="245"/>
        <v>18.75</v>
      </c>
      <c r="AJ116" s="83">
        <f t="shared" si="246"/>
        <v>0</v>
      </c>
      <c r="AK116" s="83">
        <f t="shared" si="247"/>
        <v>0</v>
      </c>
      <c r="AL116" s="83">
        <f t="shared" si="248"/>
        <v>0</v>
      </c>
      <c r="AM116" s="83">
        <f t="shared" si="249"/>
        <v>0</v>
      </c>
      <c r="AN116" s="83">
        <f t="shared" si="250"/>
        <v>2.5</v>
      </c>
      <c r="AO116" s="83">
        <f t="shared" si="251"/>
        <v>0</v>
      </c>
      <c r="AP116" s="70">
        <f t="shared" si="170"/>
        <v>142.05000000000001</v>
      </c>
      <c r="AQ116" s="70">
        <f t="shared" si="171"/>
        <v>30</v>
      </c>
      <c r="AR116" s="70">
        <f t="shared" si="172"/>
        <v>0</v>
      </c>
      <c r="AS116" s="70">
        <f t="shared" si="173"/>
        <v>0</v>
      </c>
      <c r="AT116" s="70">
        <f t="shared" si="174"/>
        <v>0</v>
      </c>
      <c r="AU116" s="70">
        <f t="shared" si="175"/>
        <v>0</v>
      </c>
      <c r="AV116" s="70">
        <f t="shared" si="176"/>
        <v>5.68</v>
      </c>
      <c r="AW116" s="70">
        <f t="shared" si="177"/>
        <v>0</v>
      </c>
      <c r="AX116" s="70">
        <f t="shared" si="257"/>
        <v>62.5</v>
      </c>
      <c r="AY116" s="93">
        <f>ROUND(D116*16.66%,2)</f>
        <v>12.5</v>
      </c>
      <c r="AZ116" s="70">
        <f t="shared" si="291"/>
        <v>0</v>
      </c>
      <c r="BA116" s="70">
        <f t="shared" si="253"/>
        <v>0</v>
      </c>
      <c r="BB116" s="70">
        <f t="shared" si="259"/>
        <v>0</v>
      </c>
      <c r="BC116" s="70">
        <f t="shared" si="254"/>
        <v>0</v>
      </c>
      <c r="BD116" s="70">
        <f t="shared" si="255"/>
        <v>2.5</v>
      </c>
      <c r="BE116" s="70">
        <f t="shared" si="260"/>
        <v>0</v>
      </c>
      <c r="BF116" s="70">
        <f t="shared" si="183"/>
        <v>204.55</v>
      </c>
      <c r="BG116" s="70">
        <f t="shared" si="184"/>
        <v>42.5</v>
      </c>
      <c r="BH116" s="70">
        <f t="shared" si="185"/>
        <v>0</v>
      </c>
      <c r="BI116" s="70">
        <f t="shared" si="186"/>
        <v>0</v>
      </c>
      <c r="BJ116" s="70">
        <f t="shared" si="187"/>
        <v>0</v>
      </c>
      <c r="BK116" s="70">
        <f t="shared" si="188"/>
        <v>0</v>
      </c>
      <c r="BL116" s="70">
        <f t="shared" si="189"/>
        <v>8.18</v>
      </c>
      <c r="BM116" s="70">
        <f t="shared" si="190"/>
        <v>0</v>
      </c>
      <c r="BN116" s="70">
        <v>250</v>
      </c>
      <c r="BO116" s="70">
        <v>75</v>
      </c>
      <c r="BP116" s="70">
        <v>0</v>
      </c>
      <c r="BQ116" s="92">
        <v>0</v>
      </c>
      <c r="BR116" s="92">
        <v>0</v>
      </c>
      <c r="BS116" s="92">
        <v>0</v>
      </c>
      <c r="BT116" s="92">
        <v>10</v>
      </c>
      <c r="BU116" s="92">
        <v>0</v>
      </c>
      <c r="BV116" s="70">
        <f t="shared" si="191"/>
        <v>45.45</v>
      </c>
      <c r="BW116" s="70">
        <f t="shared" si="192"/>
        <v>32.5</v>
      </c>
      <c r="BX116" s="70">
        <f t="shared" si="193"/>
        <v>0</v>
      </c>
      <c r="BY116" s="70">
        <f t="shared" si="194"/>
        <v>0</v>
      </c>
      <c r="BZ116" s="70">
        <f t="shared" si="195"/>
        <v>0</v>
      </c>
      <c r="CA116" s="70">
        <f t="shared" si="196"/>
        <v>0</v>
      </c>
      <c r="CB116" s="70">
        <f t="shared" si="197"/>
        <v>1.82</v>
      </c>
      <c r="CC116" s="156">
        <f t="shared" si="198"/>
        <v>0</v>
      </c>
      <c r="CD116" s="121">
        <f t="shared" si="292"/>
        <v>45.45</v>
      </c>
      <c r="CE116" s="121">
        <f t="shared" si="292"/>
        <v>32.5</v>
      </c>
      <c r="CF116" s="70">
        <f t="shared" si="199"/>
        <v>0</v>
      </c>
      <c r="CG116" s="70">
        <f t="shared" si="200"/>
        <v>0</v>
      </c>
      <c r="CH116" s="70">
        <f t="shared" si="201"/>
        <v>0</v>
      </c>
      <c r="CI116" s="70">
        <f t="shared" si="202"/>
        <v>0</v>
      </c>
      <c r="CJ116" s="70">
        <f t="shared" si="203"/>
        <v>1.82</v>
      </c>
      <c r="CK116" s="70">
        <f t="shared" si="204"/>
        <v>0</v>
      </c>
      <c r="CL116" s="70"/>
      <c r="CM116" s="70">
        <f t="shared" si="205"/>
        <v>250</v>
      </c>
      <c r="CN116" s="70">
        <f t="shared" si="206"/>
        <v>75</v>
      </c>
      <c r="CO116" s="70">
        <f t="shared" si="207"/>
        <v>0</v>
      </c>
      <c r="CP116" s="70">
        <f t="shared" si="208"/>
        <v>0</v>
      </c>
      <c r="CQ116" s="70">
        <f t="shared" si="209"/>
        <v>0</v>
      </c>
      <c r="CR116" s="70">
        <f t="shared" si="210"/>
        <v>0</v>
      </c>
      <c r="CS116" s="70">
        <f t="shared" si="211"/>
        <v>10</v>
      </c>
      <c r="CT116" s="70">
        <f t="shared" si="212"/>
        <v>0</v>
      </c>
    </row>
    <row r="117" spans="1:98" ht="20.100000000000001" customHeight="1">
      <c r="A117" s="19">
        <v>19</v>
      </c>
      <c r="B117" s="20" t="s">
        <v>91</v>
      </c>
      <c r="C117" s="21">
        <v>155</v>
      </c>
      <c r="D117" s="21">
        <v>20</v>
      </c>
      <c r="E117" s="10">
        <f t="shared" si="296"/>
        <v>175</v>
      </c>
      <c r="F117" s="21">
        <v>0</v>
      </c>
      <c r="G117" s="42">
        <v>0</v>
      </c>
      <c r="H117" s="10">
        <f t="shared" si="243"/>
        <v>0</v>
      </c>
      <c r="I117" s="21">
        <v>10</v>
      </c>
      <c r="J117" s="21">
        <v>0</v>
      </c>
      <c r="K117" s="10">
        <f t="shared" si="238"/>
        <v>10</v>
      </c>
      <c r="L117" s="42">
        <v>20</v>
      </c>
      <c r="M117" s="42">
        <v>10</v>
      </c>
      <c r="N117" s="10">
        <f t="shared" si="272"/>
        <v>30</v>
      </c>
      <c r="O117" s="10">
        <f t="shared" si="297"/>
        <v>185</v>
      </c>
      <c r="P117" s="23">
        <f t="shared" si="297"/>
        <v>30</v>
      </c>
      <c r="Q117" s="10">
        <f t="shared" si="230"/>
        <v>215</v>
      </c>
      <c r="R117" s="65">
        <f t="shared" si="158"/>
        <v>49.32</v>
      </c>
      <c r="S117" s="65">
        <f t="shared" si="159"/>
        <v>3</v>
      </c>
      <c r="T117" s="65">
        <f t="shared" si="160"/>
        <v>0</v>
      </c>
      <c r="U117" s="65">
        <f t="shared" si="161"/>
        <v>0</v>
      </c>
      <c r="V117" s="65">
        <f t="shared" si="162"/>
        <v>3.18</v>
      </c>
      <c r="W117" s="65">
        <f t="shared" si="163"/>
        <v>0</v>
      </c>
      <c r="X117" s="70">
        <f t="shared" si="164"/>
        <v>6.36</v>
      </c>
      <c r="Y117" s="70">
        <f t="shared" si="165"/>
        <v>1.5</v>
      </c>
      <c r="AH117" s="83">
        <f t="shared" si="244"/>
        <v>38.75</v>
      </c>
      <c r="AI117" s="83">
        <f t="shared" si="245"/>
        <v>5</v>
      </c>
      <c r="AJ117" s="83">
        <f t="shared" si="246"/>
        <v>0</v>
      </c>
      <c r="AK117" s="83">
        <f t="shared" si="247"/>
        <v>0</v>
      </c>
      <c r="AL117" s="83">
        <f t="shared" si="248"/>
        <v>2.5</v>
      </c>
      <c r="AM117" s="83">
        <f t="shared" si="249"/>
        <v>0</v>
      </c>
      <c r="AN117" s="83">
        <f t="shared" si="250"/>
        <v>5</v>
      </c>
      <c r="AO117" s="83">
        <f t="shared" si="251"/>
        <v>2.5</v>
      </c>
      <c r="AP117" s="70">
        <f t="shared" si="170"/>
        <v>88.07</v>
      </c>
      <c r="AQ117" s="70">
        <f t="shared" si="171"/>
        <v>8</v>
      </c>
      <c r="AR117" s="70">
        <f t="shared" si="172"/>
        <v>0</v>
      </c>
      <c r="AS117" s="70">
        <f t="shared" si="173"/>
        <v>0</v>
      </c>
      <c r="AT117" s="70">
        <f t="shared" si="174"/>
        <v>5.68</v>
      </c>
      <c r="AU117" s="70">
        <f t="shared" si="175"/>
        <v>0</v>
      </c>
      <c r="AV117" s="70">
        <f t="shared" si="176"/>
        <v>11.36</v>
      </c>
      <c r="AW117" s="70">
        <f t="shared" si="177"/>
        <v>4</v>
      </c>
      <c r="AX117" s="70">
        <f t="shared" si="257"/>
        <v>38.75</v>
      </c>
      <c r="AY117" s="93">
        <f>ROUND(D117*16.66%,2)</f>
        <v>3.33</v>
      </c>
      <c r="AZ117" s="70">
        <f t="shared" si="291"/>
        <v>0</v>
      </c>
      <c r="BA117" s="70">
        <f t="shared" si="253"/>
        <v>0</v>
      </c>
      <c r="BB117" s="70">
        <f t="shared" si="259"/>
        <v>2.5</v>
      </c>
      <c r="BC117" s="70">
        <f t="shared" si="254"/>
        <v>0</v>
      </c>
      <c r="BD117" s="70">
        <f t="shared" si="255"/>
        <v>5</v>
      </c>
      <c r="BE117" s="70">
        <f t="shared" si="260"/>
        <v>2.4</v>
      </c>
      <c r="BF117" s="70">
        <f t="shared" si="183"/>
        <v>126.82</v>
      </c>
      <c r="BG117" s="70">
        <f t="shared" si="184"/>
        <v>11.33</v>
      </c>
      <c r="BH117" s="70">
        <f t="shared" si="185"/>
        <v>0</v>
      </c>
      <c r="BI117" s="70">
        <f t="shared" si="186"/>
        <v>0</v>
      </c>
      <c r="BJ117" s="70">
        <f t="shared" si="187"/>
        <v>8.18</v>
      </c>
      <c r="BK117" s="70">
        <f t="shared" si="188"/>
        <v>0</v>
      </c>
      <c r="BL117" s="70">
        <f t="shared" si="189"/>
        <v>16.36</v>
      </c>
      <c r="BM117" s="70">
        <f t="shared" si="190"/>
        <v>6.4</v>
      </c>
      <c r="BN117" s="70">
        <v>170</v>
      </c>
      <c r="BO117" s="70">
        <v>20</v>
      </c>
      <c r="BP117" s="70">
        <v>0</v>
      </c>
      <c r="BQ117" s="92">
        <v>0</v>
      </c>
      <c r="BR117" s="92">
        <v>10</v>
      </c>
      <c r="BS117" s="92">
        <v>0</v>
      </c>
      <c r="BT117" s="92">
        <v>20</v>
      </c>
      <c r="BU117" s="92">
        <v>10</v>
      </c>
      <c r="BV117" s="70">
        <f t="shared" si="191"/>
        <v>43.18</v>
      </c>
      <c r="BW117" s="70">
        <f t="shared" si="192"/>
        <v>8.67</v>
      </c>
      <c r="BX117" s="70">
        <f t="shared" si="193"/>
        <v>0</v>
      </c>
      <c r="BY117" s="70">
        <f t="shared" si="194"/>
        <v>0</v>
      </c>
      <c r="BZ117" s="70">
        <f t="shared" si="195"/>
        <v>1.82</v>
      </c>
      <c r="CA117" s="70">
        <f t="shared" si="196"/>
        <v>0</v>
      </c>
      <c r="CB117" s="70">
        <f t="shared" si="197"/>
        <v>3.64</v>
      </c>
      <c r="CC117" s="156">
        <f t="shared" si="198"/>
        <v>3.6</v>
      </c>
      <c r="CD117" s="70">
        <f>ROUND(BV117*75%,2)</f>
        <v>32.39</v>
      </c>
      <c r="CE117" s="70">
        <f>ROUND(BW117*75%,2)</f>
        <v>6.5</v>
      </c>
      <c r="CF117" s="70">
        <f t="shared" si="199"/>
        <v>0</v>
      </c>
      <c r="CG117" s="70">
        <f t="shared" si="200"/>
        <v>0</v>
      </c>
      <c r="CH117" s="70">
        <f t="shared" si="201"/>
        <v>1.82</v>
      </c>
      <c r="CI117" s="70">
        <f t="shared" si="202"/>
        <v>0</v>
      </c>
      <c r="CJ117" s="70">
        <f t="shared" si="203"/>
        <v>3.64</v>
      </c>
      <c r="CK117" s="70">
        <f t="shared" si="204"/>
        <v>3.6</v>
      </c>
      <c r="CL117" s="70">
        <v>10.79</v>
      </c>
      <c r="CM117" s="70">
        <f t="shared" si="205"/>
        <v>170</v>
      </c>
      <c r="CN117" s="70">
        <f t="shared" si="206"/>
        <v>17.829999999999998</v>
      </c>
      <c r="CO117" s="70">
        <f t="shared" si="207"/>
        <v>0</v>
      </c>
      <c r="CP117" s="70">
        <f t="shared" si="208"/>
        <v>0</v>
      </c>
      <c r="CQ117" s="70">
        <f t="shared" si="209"/>
        <v>10</v>
      </c>
      <c r="CR117" s="70">
        <f t="shared" si="210"/>
        <v>0</v>
      </c>
      <c r="CS117" s="70">
        <f t="shared" si="211"/>
        <v>20</v>
      </c>
      <c r="CT117" s="70">
        <f t="shared" si="212"/>
        <v>10</v>
      </c>
    </row>
    <row r="118" spans="1:98" ht="20.100000000000001" customHeight="1">
      <c r="A118" s="19">
        <v>20</v>
      </c>
      <c r="B118" s="20" t="s">
        <v>92</v>
      </c>
      <c r="C118" s="21">
        <v>125</v>
      </c>
      <c r="D118" s="21">
        <v>5</v>
      </c>
      <c r="E118" s="10">
        <f t="shared" si="296"/>
        <v>130</v>
      </c>
      <c r="F118" s="21">
        <v>70</v>
      </c>
      <c r="G118" s="42">
        <v>6</v>
      </c>
      <c r="H118" s="10">
        <f t="shared" si="243"/>
        <v>76</v>
      </c>
      <c r="I118" s="21">
        <v>10</v>
      </c>
      <c r="J118" s="21">
        <v>0</v>
      </c>
      <c r="K118" s="10">
        <f t="shared" si="238"/>
        <v>10</v>
      </c>
      <c r="L118" s="42">
        <v>20</v>
      </c>
      <c r="M118" s="42">
        <v>0</v>
      </c>
      <c r="N118" s="10">
        <f t="shared" si="272"/>
        <v>20</v>
      </c>
      <c r="O118" s="10">
        <f t="shared" si="297"/>
        <v>225</v>
      </c>
      <c r="P118" s="23">
        <f t="shared" si="297"/>
        <v>11</v>
      </c>
      <c r="Q118" s="10">
        <f t="shared" si="230"/>
        <v>236</v>
      </c>
      <c r="R118" s="65">
        <f t="shared" si="158"/>
        <v>39.78</v>
      </c>
      <c r="S118" s="65">
        <f t="shared" si="159"/>
        <v>0.75</v>
      </c>
      <c r="T118" s="65">
        <f t="shared" si="160"/>
        <v>22.27</v>
      </c>
      <c r="U118" s="65">
        <f t="shared" si="161"/>
        <v>0.9</v>
      </c>
      <c r="V118" s="65">
        <f t="shared" si="162"/>
        <v>3.18</v>
      </c>
      <c r="W118" s="65">
        <f t="shared" si="163"/>
        <v>0</v>
      </c>
      <c r="X118" s="70">
        <f t="shared" si="164"/>
        <v>6.36</v>
      </c>
      <c r="Y118" s="70">
        <f t="shared" si="165"/>
        <v>0</v>
      </c>
      <c r="AH118" s="83">
        <f t="shared" si="244"/>
        <v>31.25</v>
      </c>
      <c r="AI118" s="83">
        <f t="shared" si="245"/>
        <v>1.25</v>
      </c>
      <c r="AJ118" s="83">
        <f t="shared" si="246"/>
        <v>17.5</v>
      </c>
      <c r="AK118" s="83">
        <f t="shared" si="247"/>
        <v>1.5</v>
      </c>
      <c r="AL118" s="83">
        <f t="shared" si="248"/>
        <v>2.5</v>
      </c>
      <c r="AM118" s="83">
        <f t="shared" si="249"/>
        <v>0</v>
      </c>
      <c r="AN118" s="83">
        <f t="shared" si="250"/>
        <v>5</v>
      </c>
      <c r="AO118" s="83">
        <f t="shared" si="251"/>
        <v>0</v>
      </c>
      <c r="AP118" s="70">
        <f t="shared" si="170"/>
        <v>71.03</v>
      </c>
      <c r="AQ118" s="70">
        <f t="shared" si="171"/>
        <v>2</v>
      </c>
      <c r="AR118" s="70">
        <f t="shared" si="172"/>
        <v>39.769999999999996</v>
      </c>
      <c r="AS118" s="70">
        <f t="shared" si="173"/>
        <v>2.4</v>
      </c>
      <c r="AT118" s="70">
        <f t="shared" si="174"/>
        <v>5.68</v>
      </c>
      <c r="AU118" s="70">
        <f t="shared" si="175"/>
        <v>0</v>
      </c>
      <c r="AV118" s="70">
        <f t="shared" si="176"/>
        <v>11.36</v>
      </c>
      <c r="AW118" s="70">
        <f t="shared" si="177"/>
        <v>0</v>
      </c>
      <c r="AX118" s="70">
        <f t="shared" si="257"/>
        <v>31.25</v>
      </c>
      <c r="AY118" s="70">
        <f t="shared" si="258"/>
        <v>1.25</v>
      </c>
      <c r="AZ118" s="70">
        <f t="shared" si="291"/>
        <v>16.079999999999998</v>
      </c>
      <c r="BA118" s="70">
        <f t="shared" si="253"/>
        <v>0.89</v>
      </c>
      <c r="BB118" s="70">
        <f t="shared" si="259"/>
        <v>2.5</v>
      </c>
      <c r="BC118" s="70">
        <f t="shared" si="254"/>
        <v>0</v>
      </c>
      <c r="BD118" s="70">
        <f t="shared" si="255"/>
        <v>5</v>
      </c>
      <c r="BE118" s="70">
        <f t="shared" si="260"/>
        <v>0</v>
      </c>
      <c r="BF118" s="70">
        <f t="shared" si="183"/>
        <v>102.28</v>
      </c>
      <c r="BG118" s="70">
        <f t="shared" si="184"/>
        <v>3.25</v>
      </c>
      <c r="BH118" s="70">
        <f t="shared" si="185"/>
        <v>55.849999999999994</v>
      </c>
      <c r="BI118" s="70">
        <f t="shared" si="186"/>
        <v>3.29</v>
      </c>
      <c r="BJ118" s="70">
        <f t="shared" si="187"/>
        <v>8.18</v>
      </c>
      <c r="BK118" s="70">
        <f t="shared" si="188"/>
        <v>0</v>
      </c>
      <c r="BL118" s="70">
        <f t="shared" si="189"/>
        <v>16.36</v>
      </c>
      <c r="BM118" s="70">
        <f t="shared" si="190"/>
        <v>0</v>
      </c>
      <c r="BN118" s="70">
        <v>110</v>
      </c>
      <c r="BO118" s="70">
        <v>5</v>
      </c>
      <c r="BP118" s="70">
        <v>70</v>
      </c>
      <c r="BQ118" s="92">
        <v>6</v>
      </c>
      <c r="BR118" s="92">
        <v>10</v>
      </c>
      <c r="BS118" s="92">
        <v>0</v>
      </c>
      <c r="BT118" s="92">
        <v>20</v>
      </c>
      <c r="BU118" s="92">
        <v>0</v>
      </c>
      <c r="BV118" s="70">
        <f t="shared" si="191"/>
        <v>7.72</v>
      </c>
      <c r="BW118" s="70">
        <f t="shared" si="192"/>
        <v>1.75</v>
      </c>
      <c r="BX118" s="70">
        <f t="shared" si="193"/>
        <v>14.15</v>
      </c>
      <c r="BY118" s="70">
        <f t="shared" si="194"/>
        <v>2.71</v>
      </c>
      <c r="BZ118" s="70">
        <f t="shared" si="195"/>
        <v>1.82</v>
      </c>
      <c r="CA118" s="70">
        <f t="shared" si="196"/>
        <v>0</v>
      </c>
      <c r="CB118" s="70">
        <f t="shared" si="197"/>
        <v>3.64</v>
      </c>
      <c r="CC118" s="156">
        <f t="shared" si="198"/>
        <v>0</v>
      </c>
      <c r="CD118" s="70">
        <f>ROUND(BV118*75%,2)</f>
        <v>5.79</v>
      </c>
      <c r="CE118" s="70">
        <f t="shared" ref="CE118:CE123" si="298">ROUND(BW118*75%,2)</f>
        <v>1.31</v>
      </c>
      <c r="CF118" s="70">
        <f t="shared" si="199"/>
        <v>14.15</v>
      </c>
      <c r="CG118" s="70">
        <f t="shared" si="200"/>
        <v>2.71</v>
      </c>
      <c r="CH118" s="70">
        <f t="shared" si="201"/>
        <v>1.82</v>
      </c>
      <c r="CI118" s="70">
        <f t="shared" si="202"/>
        <v>0</v>
      </c>
      <c r="CJ118" s="70">
        <f t="shared" si="203"/>
        <v>3.64</v>
      </c>
      <c r="CK118" s="70">
        <f t="shared" si="204"/>
        <v>0</v>
      </c>
      <c r="CL118" s="70">
        <v>1.93</v>
      </c>
      <c r="CM118" s="70">
        <f t="shared" si="205"/>
        <v>110</v>
      </c>
      <c r="CN118" s="70">
        <f t="shared" si="206"/>
        <v>4.5600000000000005</v>
      </c>
      <c r="CO118" s="70">
        <f t="shared" si="207"/>
        <v>70</v>
      </c>
      <c r="CP118" s="70">
        <f t="shared" si="208"/>
        <v>6</v>
      </c>
      <c r="CQ118" s="70">
        <f t="shared" si="209"/>
        <v>10</v>
      </c>
      <c r="CR118" s="70">
        <f t="shared" si="210"/>
        <v>0</v>
      </c>
      <c r="CS118" s="70">
        <f t="shared" si="211"/>
        <v>20</v>
      </c>
      <c r="CT118" s="70">
        <f t="shared" si="212"/>
        <v>0</v>
      </c>
    </row>
    <row r="119" spans="1:98" s="29" customFormat="1" ht="19.5" customHeight="1">
      <c r="A119" s="26"/>
      <c r="B119" s="27" t="s">
        <v>91</v>
      </c>
      <c r="C119" s="28">
        <f t="shared" ref="C119:K119" si="299">+C117+C118</f>
        <v>280</v>
      </c>
      <c r="D119" s="28">
        <f t="shared" si="299"/>
        <v>25</v>
      </c>
      <c r="E119" s="28">
        <f t="shared" si="299"/>
        <v>305</v>
      </c>
      <c r="F119" s="28">
        <f t="shared" si="299"/>
        <v>70</v>
      </c>
      <c r="G119" s="28">
        <f t="shared" si="299"/>
        <v>6</v>
      </c>
      <c r="H119" s="28">
        <f t="shared" si="299"/>
        <v>76</v>
      </c>
      <c r="I119" s="28">
        <f t="shared" si="299"/>
        <v>20</v>
      </c>
      <c r="J119" s="28">
        <f t="shared" si="299"/>
        <v>0</v>
      </c>
      <c r="K119" s="28">
        <f t="shared" si="299"/>
        <v>20</v>
      </c>
      <c r="L119" s="28">
        <f t="shared" ref="L119:BX119" si="300">+L117+L118</f>
        <v>40</v>
      </c>
      <c r="M119" s="28">
        <f t="shared" si="300"/>
        <v>10</v>
      </c>
      <c r="N119" s="28">
        <f t="shared" si="300"/>
        <v>50</v>
      </c>
      <c r="O119" s="28">
        <f t="shared" si="300"/>
        <v>410</v>
      </c>
      <c r="P119" s="28">
        <f t="shared" si="300"/>
        <v>41</v>
      </c>
      <c r="Q119" s="28">
        <f t="shared" si="300"/>
        <v>451</v>
      </c>
      <c r="R119" s="28">
        <f t="shared" si="300"/>
        <v>89.1</v>
      </c>
      <c r="S119" s="28">
        <f t="shared" si="300"/>
        <v>3.75</v>
      </c>
      <c r="T119" s="28">
        <f t="shared" si="300"/>
        <v>22.27</v>
      </c>
      <c r="U119" s="28">
        <f t="shared" si="300"/>
        <v>0.9</v>
      </c>
      <c r="V119" s="28">
        <f t="shared" si="300"/>
        <v>6.36</v>
      </c>
      <c r="W119" s="75">
        <f t="shared" si="300"/>
        <v>0</v>
      </c>
      <c r="X119" s="28">
        <f t="shared" si="300"/>
        <v>12.72</v>
      </c>
      <c r="Y119" s="28">
        <f t="shared" si="300"/>
        <v>1.5</v>
      </c>
      <c r="Z119" s="28">
        <f t="shared" si="300"/>
        <v>0</v>
      </c>
      <c r="AA119" s="28">
        <f t="shared" si="300"/>
        <v>0</v>
      </c>
      <c r="AB119" s="28">
        <f t="shared" si="300"/>
        <v>0</v>
      </c>
      <c r="AC119" s="28">
        <f t="shared" si="300"/>
        <v>0</v>
      </c>
      <c r="AD119" s="28">
        <f t="shared" si="300"/>
        <v>0</v>
      </c>
      <c r="AE119" s="28">
        <f t="shared" si="300"/>
        <v>0</v>
      </c>
      <c r="AF119" s="28">
        <f t="shared" si="300"/>
        <v>0</v>
      </c>
      <c r="AG119" s="28">
        <f t="shared" si="300"/>
        <v>0</v>
      </c>
      <c r="AH119" s="28">
        <f t="shared" si="300"/>
        <v>70</v>
      </c>
      <c r="AI119" s="28">
        <f t="shared" si="300"/>
        <v>6.25</v>
      </c>
      <c r="AJ119" s="28">
        <f t="shared" si="300"/>
        <v>17.5</v>
      </c>
      <c r="AK119" s="28">
        <f t="shared" si="300"/>
        <v>1.5</v>
      </c>
      <c r="AL119" s="28">
        <f t="shared" si="300"/>
        <v>5</v>
      </c>
      <c r="AM119" s="28">
        <f t="shared" si="300"/>
        <v>0</v>
      </c>
      <c r="AN119" s="28">
        <f t="shared" si="300"/>
        <v>10</v>
      </c>
      <c r="AO119" s="28">
        <f t="shared" si="300"/>
        <v>2.5</v>
      </c>
      <c r="AP119" s="28">
        <f t="shared" si="300"/>
        <v>159.1</v>
      </c>
      <c r="AQ119" s="28">
        <f t="shared" si="300"/>
        <v>10</v>
      </c>
      <c r="AR119" s="28">
        <f t="shared" si="300"/>
        <v>39.769999999999996</v>
      </c>
      <c r="AS119" s="28">
        <f t="shared" si="300"/>
        <v>2.4</v>
      </c>
      <c r="AT119" s="28">
        <f t="shared" si="300"/>
        <v>11.36</v>
      </c>
      <c r="AU119" s="28">
        <f t="shared" si="300"/>
        <v>0</v>
      </c>
      <c r="AV119" s="28">
        <f t="shared" si="300"/>
        <v>22.72</v>
      </c>
      <c r="AW119" s="28">
        <f t="shared" si="300"/>
        <v>4</v>
      </c>
      <c r="AX119" s="28">
        <f t="shared" si="300"/>
        <v>70</v>
      </c>
      <c r="AY119" s="28">
        <f t="shared" si="300"/>
        <v>4.58</v>
      </c>
      <c r="AZ119" s="28">
        <f t="shared" si="300"/>
        <v>16.079999999999998</v>
      </c>
      <c r="BA119" s="28">
        <f t="shared" si="300"/>
        <v>0.89</v>
      </c>
      <c r="BB119" s="28">
        <f t="shared" si="300"/>
        <v>5</v>
      </c>
      <c r="BC119" s="28">
        <f t="shared" si="300"/>
        <v>0</v>
      </c>
      <c r="BD119" s="28">
        <f t="shared" si="300"/>
        <v>10</v>
      </c>
      <c r="BE119" s="28">
        <f t="shared" si="300"/>
        <v>2.4</v>
      </c>
      <c r="BF119" s="28">
        <f t="shared" si="300"/>
        <v>229.1</v>
      </c>
      <c r="BG119" s="28">
        <f t="shared" si="300"/>
        <v>14.58</v>
      </c>
      <c r="BH119" s="28">
        <f t="shared" si="300"/>
        <v>55.849999999999994</v>
      </c>
      <c r="BI119" s="28">
        <f t="shared" si="300"/>
        <v>3.29</v>
      </c>
      <c r="BJ119" s="28">
        <f t="shared" si="300"/>
        <v>16.36</v>
      </c>
      <c r="BK119" s="28">
        <f t="shared" si="300"/>
        <v>0</v>
      </c>
      <c r="BL119" s="28">
        <f t="shared" si="300"/>
        <v>32.72</v>
      </c>
      <c r="BM119" s="28">
        <f t="shared" si="300"/>
        <v>6.4</v>
      </c>
      <c r="BN119" s="110">
        <f t="shared" si="300"/>
        <v>280</v>
      </c>
      <c r="BO119" s="110">
        <f t="shared" si="300"/>
        <v>25</v>
      </c>
      <c r="BP119" s="110">
        <f t="shared" si="300"/>
        <v>70</v>
      </c>
      <c r="BQ119" s="110">
        <f t="shared" si="300"/>
        <v>6</v>
      </c>
      <c r="BR119" s="110">
        <f t="shared" si="300"/>
        <v>20</v>
      </c>
      <c r="BS119" s="110">
        <f t="shared" si="300"/>
        <v>0</v>
      </c>
      <c r="BT119" s="110">
        <f t="shared" si="300"/>
        <v>40</v>
      </c>
      <c r="BU119" s="110">
        <f t="shared" si="300"/>
        <v>10</v>
      </c>
      <c r="BV119" s="110">
        <f t="shared" si="300"/>
        <v>50.9</v>
      </c>
      <c r="BW119" s="110">
        <f t="shared" si="300"/>
        <v>10.42</v>
      </c>
      <c r="BX119" s="110">
        <f t="shared" si="300"/>
        <v>14.15</v>
      </c>
      <c r="BY119" s="110">
        <f t="shared" ref="BY119:CT119" si="301">+BY117+BY118</f>
        <v>2.71</v>
      </c>
      <c r="BZ119" s="110">
        <f t="shared" si="301"/>
        <v>3.64</v>
      </c>
      <c r="CA119" s="110">
        <f t="shared" si="301"/>
        <v>0</v>
      </c>
      <c r="CB119" s="110">
        <f t="shared" si="301"/>
        <v>7.28</v>
      </c>
      <c r="CC119" s="158">
        <f t="shared" si="301"/>
        <v>3.6</v>
      </c>
      <c r="CD119" s="110">
        <f t="shared" si="301"/>
        <v>38.18</v>
      </c>
      <c r="CE119" s="110">
        <f t="shared" si="301"/>
        <v>7.8100000000000005</v>
      </c>
      <c r="CF119" s="110">
        <f t="shared" si="301"/>
        <v>14.15</v>
      </c>
      <c r="CG119" s="110">
        <f t="shared" si="301"/>
        <v>2.71</v>
      </c>
      <c r="CH119" s="110">
        <f t="shared" si="301"/>
        <v>3.64</v>
      </c>
      <c r="CI119" s="110">
        <f t="shared" si="301"/>
        <v>0</v>
      </c>
      <c r="CJ119" s="110">
        <f t="shared" si="301"/>
        <v>7.28</v>
      </c>
      <c r="CK119" s="110">
        <f t="shared" si="301"/>
        <v>3.6</v>
      </c>
      <c r="CL119" s="110">
        <f t="shared" si="301"/>
        <v>12.719999999999999</v>
      </c>
      <c r="CM119" s="110">
        <f t="shared" si="301"/>
        <v>280</v>
      </c>
      <c r="CN119" s="110">
        <f t="shared" si="301"/>
        <v>22.39</v>
      </c>
      <c r="CO119" s="110">
        <f t="shared" si="301"/>
        <v>70</v>
      </c>
      <c r="CP119" s="110">
        <f t="shared" si="301"/>
        <v>6</v>
      </c>
      <c r="CQ119" s="110">
        <f t="shared" si="301"/>
        <v>20</v>
      </c>
      <c r="CR119" s="110">
        <f t="shared" si="301"/>
        <v>0</v>
      </c>
      <c r="CS119" s="110">
        <f t="shared" si="301"/>
        <v>40</v>
      </c>
      <c r="CT119" s="110">
        <f t="shared" si="301"/>
        <v>10</v>
      </c>
    </row>
    <row r="120" spans="1:98" ht="20.100000000000001" customHeight="1">
      <c r="A120" s="19">
        <v>21</v>
      </c>
      <c r="B120" s="20" t="s">
        <v>93</v>
      </c>
      <c r="C120" s="21">
        <v>238</v>
      </c>
      <c r="D120" s="21">
        <v>80</v>
      </c>
      <c r="E120" s="10">
        <f t="shared" ref="E120:E123" si="302">C120+D120</f>
        <v>318</v>
      </c>
      <c r="F120" s="21">
        <v>150</v>
      </c>
      <c r="G120" s="42">
        <v>100</v>
      </c>
      <c r="H120" s="10">
        <f t="shared" si="243"/>
        <v>250</v>
      </c>
      <c r="I120" s="21">
        <v>15</v>
      </c>
      <c r="J120" s="21">
        <v>4</v>
      </c>
      <c r="K120" s="10">
        <f t="shared" si="238"/>
        <v>19</v>
      </c>
      <c r="L120" s="42">
        <v>20</v>
      </c>
      <c r="M120" s="42">
        <v>2</v>
      </c>
      <c r="N120" s="10">
        <f t="shared" si="272"/>
        <v>22</v>
      </c>
      <c r="O120" s="10">
        <f t="shared" ref="O120:P123" si="303">C120+F120+I120+L120</f>
        <v>423</v>
      </c>
      <c r="P120" s="23">
        <f t="shared" si="303"/>
        <v>186</v>
      </c>
      <c r="Q120" s="10">
        <f t="shared" si="230"/>
        <v>609</v>
      </c>
      <c r="R120" s="65">
        <f t="shared" si="158"/>
        <v>75.73</v>
      </c>
      <c r="S120" s="65">
        <f t="shared" si="159"/>
        <v>12</v>
      </c>
      <c r="T120" s="65">
        <f t="shared" si="160"/>
        <v>47.73</v>
      </c>
      <c r="U120" s="65">
        <f t="shared" si="161"/>
        <v>15</v>
      </c>
      <c r="V120" s="65">
        <f t="shared" si="162"/>
        <v>4.7699999999999996</v>
      </c>
      <c r="W120" s="65">
        <f>ROUND(J120*15%,2)-0.01</f>
        <v>0.59</v>
      </c>
      <c r="X120" s="70">
        <f t="shared" si="164"/>
        <v>6.36</v>
      </c>
      <c r="Y120" s="70">
        <f t="shared" si="165"/>
        <v>0.3</v>
      </c>
      <c r="AH120" s="83">
        <f t="shared" si="244"/>
        <v>59.5</v>
      </c>
      <c r="AI120" s="83">
        <f t="shared" si="245"/>
        <v>20</v>
      </c>
      <c r="AJ120" s="83">
        <f t="shared" si="246"/>
        <v>37.5</v>
      </c>
      <c r="AK120" s="83">
        <f t="shared" si="247"/>
        <v>25</v>
      </c>
      <c r="AL120" s="83">
        <f t="shared" si="248"/>
        <v>3.75</v>
      </c>
      <c r="AM120" s="83">
        <f t="shared" si="249"/>
        <v>1</v>
      </c>
      <c r="AN120" s="83">
        <f t="shared" si="250"/>
        <v>5</v>
      </c>
      <c r="AO120" s="83">
        <f t="shared" si="251"/>
        <v>0.5</v>
      </c>
      <c r="AP120" s="70">
        <f t="shared" si="170"/>
        <v>135.23000000000002</v>
      </c>
      <c r="AQ120" s="70">
        <f t="shared" si="171"/>
        <v>32</v>
      </c>
      <c r="AR120" s="70">
        <f t="shared" si="172"/>
        <v>85.22999999999999</v>
      </c>
      <c r="AS120" s="70">
        <f t="shared" si="173"/>
        <v>40</v>
      </c>
      <c r="AT120" s="70">
        <f t="shared" si="174"/>
        <v>8.52</v>
      </c>
      <c r="AU120" s="70">
        <f t="shared" si="175"/>
        <v>1.5899999999999999</v>
      </c>
      <c r="AV120" s="70">
        <f t="shared" si="176"/>
        <v>11.36</v>
      </c>
      <c r="AW120" s="70">
        <f t="shared" si="177"/>
        <v>0.8</v>
      </c>
      <c r="AX120" s="70">
        <f t="shared" si="257"/>
        <v>59.5</v>
      </c>
      <c r="AY120" s="93">
        <f>ROUND(D120*16.66%,2)</f>
        <v>13.33</v>
      </c>
      <c r="AZ120" s="70">
        <f t="shared" si="291"/>
        <v>34.46</v>
      </c>
      <c r="BA120" s="70">
        <f t="shared" si="253"/>
        <v>14.81</v>
      </c>
      <c r="BB120" s="70">
        <f t="shared" si="259"/>
        <v>3.75</v>
      </c>
      <c r="BC120" s="70">
        <f t="shared" si="254"/>
        <v>1</v>
      </c>
      <c r="BD120" s="70">
        <f t="shared" si="255"/>
        <v>5</v>
      </c>
      <c r="BE120" s="70">
        <f t="shared" si="260"/>
        <v>0.48</v>
      </c>
      <c r="BF120" s="70">
        <f t="shared" si="183"/>
        <v>194.73000000000002</v>
      </c>
      <c r="BG120" s="70">
        <f t="shared" si="184"/>
        <v>45.33</v>
      </c>
      <c r="BH120" s="70">
        <f t="shared" si="185"/>
        <v>119.69</v>
      </c>
      <c r="BI120" s="70">
        <f t="shared" si="186"/>
        <v>54.81</v>
      </c>
      <c r="BJ120" s="70">
        <f t="shared" si="187"/>
        <v>12.27</v>
      </c>
      <c r="BK120" s="70">
        <f t="shared" si="188"/>
        <v>2.59</v>
      </c>
      <c r="BL120" s="70">
        <f t="shared" si="189"/>
        <v>16.36</v>
      </c>
      <c r="BM120" s="70">
        <f t="shared" si="190"/>
        <v>1.28</v>
      </c>
      <c r="BN120" s="70">
        <v>238</v>
      </c>
      <c r="BO120" s="70">
        <v>80</v>
      </c>
      <c r="BP120" s="70">
        <v>140</v>
      </c>
      <c r="BQ120" s="70">
        <v>100</v>
      </c>
      <c r="BR120" s="70">
        <v>15</v>
      </c>
      <c r="BS120" s="70">
        <v>4</v>
      </c>
      <c r="BT120" s="70">
        <v>20</v>
      </c>
      <c r="BU120" s="70">
        <v>2</v>
      </c>
      <c r="BV120" s="70">
        <f t="shared" si="191"/>
        <v>43.27</v>
      </c>
      <c r="BW120" s="70">
        <f t="shared" si="192"/>
        <v>34.67</v>
      </c>
      <c r="BX120" s="70">
        <f t="shared" si="193"/>
        <v>20.309999999999999</v>
      </c>
      <c r="BY120" s="70">
        <f t="shared" si="194"/>
        <v>45.19</v>
      </c>
      <c r="BZ120" s="70">
        <f t="shared" si="195"/>
        <v>2.73</v>
      </c>
      <c r="CA120" s="70">
        <f t="shared" si="196"/>
        <v>1.41</v>
      </c>
      <c r="CB120" s="70">
        <f t="shared" si="197"/>
        <v>3.64</v>
      </c>
      <c r="CC120" s="156">
        <f t="shared" si="198"/>
        <v>0.72</v>
      </c>
      <c r="CD120" s="121">
        <f t="shared" ref="CD120:CD122" si="304">BV120</f>
        <v>43.27</v>
      </c>
      <c r="CE120" s="70">
        <f t="shared" si="298"/>
        <v>26</v>
      </c>
      <c r="CF120" s="70">
        <f t="shared" si="199"/>
        <v>20.309999999999999</v>
      </c>
      <c r="CG120" s="70">
        <f t="shared" si="200"/>
        <v>45.19</v>
      </c>
      <c r="CH120" s="70">
        <f t="shared" si="201"/>
        <v>2.73</v>
      </c>
      <c r="CI120" s="70">
        <f t="shared" si="202"/>
        <v>1.41</v>
      </c>
      <c r="CJ120" s="70">
        <f t="shared" si="203"/>
        <v>3.64</v>
      </c>
      <c r="CK120" s="70">
        <f t="shared" si="204"/>
        <v>0.72</v>
      </c>
      <c r="CL120" s="70"/>
      <c r="CM120" s="70">
        <f t="shared" si="205"/>
        <v>238.00000000000003</v>
      </c>
      <c r="CN120" s="70">
        <f t="shared" si="206"/>
        <v>71.33</v>
      </c>
      <c r="CO120" s="70">
        <f t="shared" si="207"/>
        <v>140</v>
      </c>
      <c r="CP120" s="70">
        <f t="shared" si="208"/>
        <v>100</v>
      </c>
      <c r="CQ120" s="70">
        <f t="shared" si="209"/>
        <v>15</v>
      </c>
      <c r="CR120" s="70">
        <f t="shared" si="210"/>
        <v>4</v>
      </c>
      <c r="CS120" s="70">
        <f t="shared" si="211"/>
        <v>20</v>
      </c>
      <c r="CT120" s="70">
        <f t="shared" si="212"/>
        <v>2</v>
      </c>
    </row>
    <row r="121" spans="1:98" ht="20.100000000000001" customHeight="1">
      <c r="A121" s="19">
        <v>22</v>
      </c>
      <c r="B121" s="20" t="s">
        <v>94</v>
      </c>
      <c r="C121" s="21">
        <v>225</v>
      </c>
      <c r="D121" s="21">
        <v>75</v>
      </c>
      <c r="E121" s="10">
        <f t="shared" si="302"/>
        <v>300</v>
      </c>
      <c r="F121" s="21">
        <v>0</v>
      </c>
      <c r="G121" s="42">
        <v>0</v>
      </c>
      <c r="H121" s="10">
        <f t="shared" si="243"/>
        <v>0</v>
      </c>
      <c r="I121" s="21">
        <v>5</v>
      </c>
      <c r="J121" s="21">
        <v>2</v>
      </c>
      <c r="K121" s="10">
        <f t="shared" si="238"/>
        <v>7</v>
      </c>
      <c r="L121" s="42">
        <v>50</v>
      </c>
      <c r="M121" s="42">
        <v>0</v>
      </c>
      <c r="N121" s="10">
        <f t="shared" si="272"/>
        <v>50</v>
      </c>
      <c r="O121" s="10">
        <f t="shared" si="303"/>
        <v>280</v>
      </c>
      <c r="P121" s="23">
        <f t="shared" si="303"/>
        <v>77</v>
      </c>
      <c r="Q121" s="10">
        <f t="shared" si="230"/>
        <v>357</v>
      </c>
      <c r="R121" s="65">
        <f t="shared" si="158"/>
        <v>71.599999999999994</v>
      </c>
      <c r="S121" s="65">
        <f t="shared" si="159"/>
        <v>11.25</v>
      </c>
      <c r="T121" s="65">
        <f t="shared" si="160"/>
        <v>0</v>
      </c>
      <c r="U121" s="65">
        <f t="shared" si="161"/>
        <v>0</v>
      </c>
      <c r="V121" s="65">
        <f t="shared" si="162"/>
        <v>1.59</v>
      </c>
      <c r="W121" s="65">
        <f t="shared" si="163"/>
        <v>0.3</v>
      </c>
      <c r="X121" s="70">
        <f t="shared" si="164"/>
        <v>15.91</v>
      </c>
      <c r="Y121" s="70">
        <f t="shared" si="165"/>
        <v>0</v>
      </c>
      <c r="AH121" s="83">
        <f t="shared" si="244"/>
        <v>56.25</v>
      </c>
      <c r="AI121" s="83">
        <f t="shared" si="245"/>
        <v>18.75</v>
      </c>
      <c r="AJ121" s="83">
        <f t="shared" si="246"/>
        <v>0</v>
      </c>
      <c r="AK121" s="83">
        <f t="shared" si="247"/>
        <v>0</v>
      </c>
      <c r="AL121" s="83">
        <f t="shared" si="248"/>
        <v>1.25</v>
      </c>
      <c r="AM121" s="83">
        <f t="shared" si="249"/>
        <v>0.5</v>
      </c>
      <c r="AN121" s="83">
        <f t="shared" si="250"/>
        <v>12.5</v>
      </c>
      <c r="AO121" s="83">
        <f t="shared" si="251"/>
        <v>0</v>
      </c>
      <c r="AP121" s="70">
        <f t="shared" si="170"/>
        <v>127.85</v>
      </c>
      <c r="AQ121" s="70">
        <f t="shared" si="171"/>
        <v>30</v>
      </c>
      <c r="AR121" s="70">
        <f t="shared" si="172"/>
        <v>0</v>
      </c>
      <c r="AS121" s="70">
        <f t="shared" si="173"/>
        <v>0</v>
      </c>
      <c r="AT121" s="70">
        <f t="shared" si="174"/>
        <v>2.84</v>
      </c>
      <c r="AU121" s="70">
        <f t="shared" si="175"/>
        <v>0.8</v>
      </c>
      <c r="AV121" s="70">
        <f t="shared" si="176"/>
        <v>28.41</v>
      </c>
      <c r="AW121" s="70">
        <f t="shared" si="177"/>
        <v>0</v>
      </c>
      <c r="AX121" s="70">
        <f t="shared" si="257"/>
        <v>56.25</v>
      </c>
      <c r="AY121" s="70">
        <f t="shared" si="258"/>
        <v>18.75</v>
      </c>
      <c r="AZ121" s="70">
        <f t="shared" si="291"/>
        <v>0</v>
      </c>
      <c r="BA121" s="70">
        <f t="shared" si="253"/>
        <v>0</v>
      </c>
      <c r="BB121" s="70">
        <f t="shared" si="259"/>
        <v>1.25</v>
      </c>
      <c r="BC121" s="70">
        <f t="shared" si="254"/>
        <v>0.5</v>
      </c>
      <c r="BD121" s="70">
        <f t="shared" si="255"/>
        <v>12.5</v>
      </c>
      <c r="BE121" s="70">
        <f t="shared" si="260"/>
        <v>0</v>
      </c>
      <c r="BF121" s="70">
        <f t="shared" si="183"/>
        <v>184.1</v>
      </c>
      <c r="BG121" s="70">
        <f t="shared" si="184"/>
        <v>48.75</v>
      </c>
      <c r="BH121" s="70">
        <f t="shared" si="185"/>
        <v>0</v>
      </c>
      <c r="BI121" s="70">
        <f t="shared" si="186"/>
        <v>0</v>
      </c>
      <c r="BJ121" s="70">
        <f t="shared" si="187"/>
        <v>4.09</v>
      </c>
      <c r="BK121" s="70">
        <f t="shared" si="188"/>
        <v>1.3</v>
      </c>
      <c r="BL121" s="70">
        <f t="shared" si="189"/>
        <v>40.909999999999997</v>
      </c>
      <c r="BM121" s="70">
        <f t="shared" si="190"/>
        <v>0</v>
      </c>
      <c r="BN121" s="70">
        <v>225</v>
      </c>
      <c r="BO121" s="70">
        <v>83</v>
      </c>
      <c r="BP121" s="70">
        <v>0</v>
      </c>
      <c r="BQ121" s="70">
        <v>0</v>
      </c>
      <c r="BR121" s="70">
        <v>5</v>
      </c>
      <c r="BS121" s="70">
        <v>2</v>
      </c>
      <c r="BT121" s="70">
        <v>50</v>
      </c>
      <c r="BU121" s="70">
        <v>0</v>
      </c>
      <c r="BV121" s="70">
        <f t="shared" si="191"/>
        <v>40.9</v>
      </c>
      <c r="BW121" s="70">
        <f t="shared" si="192"/>
        <v>34.25</v>
      </c>
      <c r="BX121" s="70">
        <f t="shared" si="193"/>
        <v>0</v>
      </c>
      <c r="BY121" s="70">
        <f t="shared" si="194"/>
        <v>0</v>
      </c>
      <c r="BZ121" s="70">
        <f t="shared" si="195"/>
        <v>0.91</v>
      </c>
      <c r="CA121" s="70">
        <f t="shared" si="196"/>
        <v>0.7</v>
      </c>
      <c r="CB121" s="70">
        <f t="shared" si="197"/>
        <v>9.09</v>
      </c>
      <c r="CC121" s="156">
        <f t="shared" si="198"/>
        <v>0</v>
      </c>
      <c r="CD121" s="121">
        <f t="shared" si="304"/>
        <v>40.9</v>
      </c>
      <c r="CE121" s="70">
        <f t="shared" si="298"/>
        <v>25.69</v>
      </c>
      <c r="CF121" s="70">
        <f t="shared" si="199"/>
        <v>0</v>
      </c>
      <c r="CG121" s="70">
        <f t="shared" si="200"/>
        <v>0</v>
      </c>
      <c r="CH121" s="70">
        <f t="shared" si="201"/>
        <v>0.91</v>
      </c>
      <c r="CI121" s="70">
        <f t="shared" si="202"/>
        <v>0.7</v>
      </c>
      <c r="CJ121" s="70">
        <f t="shared" si="203"/>
        <v>9.09</v>
      </c>
      <c r="CK121" s="70">
        <f t="shared" si="204"/>
        <v>0</v>
      </c>
      <c r="CL121" s="70"/>
      <c r="CM121" s="70">
        <f t="shared" si="205"/>
        <v>225</v>
      </c>
      <c r="CN121" s="70">
        <f t="shared" si="206"/>
        <v>74.44</v>
      </c>
      <c r="CO121" s="70">
        <f t="shared" si="207"/>
        <v>0</v>
      </c>
      <c r="CP121" s="70">
        <f t="shared" si="208"/>
        <v>0</v>
      </c>
      <c r="CQ121" s="70">
        <f t="shared" si="209"/>
        <v>5</v>
      </c>
      <c r="CR121" s="70">
        <f t="shared" si="210"/>
        <v>2</v>
      </c>
      <c r="CS121" s="70">
        <f t="shared" si="211"/>
        <v>50</v>
      </c>
      <c r="CT121" s="70">
        <f t="shared" si="212"/>
        <v>0</v>
      </c>
    </row>
    <row r="122" spans="1:98" ht="20.100000000000001" customHeight="1">
      <c r="A122" s="19">
        <v>23</v>
      </c>
      <c r="B122" s="20" t="s">
        <v>95</v>
      </c>
      <c r="C122" s="21">
        <v>190</v>
      </c>
      <c r="D122" s="21">
        <v>80</v>
      </c>
      <c r="E122" s="10">
        <f t="shared" si="302"/>
        <v>270</v>
      </c>
      <c r="F122" s="21">
        <v>0</v>
      </c>
      <c r="G122" s="42">
        <v>0</v>
      </c>
      <c r="H122" s="10">
        <f t="shared" si="243"/>
        <v>0</v>
      </c>
      <c r="I122" s="21">
        <v>10</v>
      </c>
      <c r="J122" s="21">
        <v>0</v>
      </c>
      <c r="K122" s="10">
        <f t="shared" si="238"/>
        <v>10</v>
      </c>
      <c r="L122" s="42">
        <v>20</v>
      </c>
      <c r="M122" s="42">
        <v>1</v>
      </c>
      <c r="N122" s="10">
        <f t="shared" si="272"/>
        <v>21</v>
      </c>
      <c r="O122" s="10">
        <f t="shared" si="303"/>
        <v>220</v>
      </c>
      <c r="P122" s="23">
        <f t="shared" si="303"/>
        <v>81</v>
      </c>
      <c r="Q122" s="10">
        <f t="shared" si="230"/>
        <v>301</v>
      </c>
      <c r="R122" s="65">
        <f t="shared" si="158"/>
        <v>60.46</v>
      </c>
      <c r="S122" s="65">
        <f t="shared" si="159"/>
        <v>12</v>
      </c>
      <c r="T122" s="65">
        <f t="shared" si="160"/>
        <v>0</v>
      </c>
      <c r="U122" s="65">
        <f t="shared" si="161"/>
        <v>0</v>
      </c>
      <c r="V122" s="65">
        <f t="shared" si="162"/>
        <v>3.18</v>
      </c>
      <c r="W122" s="65">
        <f t="shared" si="163"/>
        <v>0</v>
      </c>
      <c r="X122" s="70">
        <f t="shared" si="164"/>
        <v>6.36</v>
      </c>
      <c r="Y122" s="70">
        <f t="shared" si="165"/>
        <v>0.15</v>
      </c>
      <c r="AH122" s="83">
        <f t="shared" si="244"/>
        <v>47.5</v>
      </c>
      <c r="AI122" s="83">
        <f t="shared" si="245"/>
        <v>20</v>
      </c>
      <c r="AJ122" s="83">
        <f t="shared" si="246"/>
        <v>0</v>
      </c>
      <c r="AK122" s="83">
        <f t="shared" si="247"/>
        <v>0</v>
      </c>
      <c r="AL122" s="83">
        <f t="shared" si="248"/>
        <v>2.5</v>
      </c>
      <c r="AM122" s="83">
        <f t="shared" si="249"/>
        <v>0</v>
      </c>
      <c r="AN122" s="83">
        <f t="shared" si="250"/>
        <v>5</v>
      </c>
      <c r="AO122" s="83">
        <f t="shared" si="251"/>
        <v>0.25</v>
      </c>
      <c r="AP122" s="70">
        <f t="shared" si="170"/>
        <v>107.96000000000001</v>
      </c>
      <c r="AQ122" s="70">
        <f t="shared" si="171"/>
        <v>32</v>
      </c>
      <c r="AR122" s="70">
        <f t="shared" si="172"/>
        <v>0</v>
      </c>
      <c r="AS122" s="70">
        <f t="shared" si="173"/>
        <v>0</v>
      </c>
      <c r="AT122" s="70">
        <f t="shared" si="174"/>
        <v>5.68</v>
      </c>
      <c r="AU122" s="70">
        <f t="shared" si="175"/>
        <v>0</v>
      </c>
      <c r="AV122" s="70">
        <f t="shared" si="176"/>
        <v>11.36</v>
      </c>
      <c r="AW122" s="70">
        <f t="shared" si="177"/>
        <v>0.4</v>
      </c>
      <c r="AX122" s="70">
        <f t="shared" si="257"/>
        <v>47.5</v>
      </c>
      <c r="AY122" s="93">
        <f>ROUND(D122*16.66%,2)</f>
        <v>13.33</v>
      </c>
      <c r="AZ122" s="70">
        <f t="shared" si="291"/>
        <v>0</v>
      </c>
      <c r="BA122" s="70">
        <f t="shared" si="253"/>
        <v>0</v>
      </c>
      <c r="BB122" s="70">
        <f t="shared" si="259"/>
        <v>2.5</v>
      </c>
      <c r="BC122" s="70">
        <f t="shared" si="254"/>
        <v>0</v>
      </c>
      <c r="BD122" s="70">
        <f t="shared" si="255"/>
        <v>5</v>
      </c>
      <c r="BE122" s="70">
        <f t="shared" si="260"/>
        <v>0.24</v>
      </c>
      <c r="BF122" s="70">
        <f t="shared" si="183"/>
        <v>155.46</v>
      </c>
      <c r="BG122" s="70">
        <f t="shared" si="184"/>
        <v>45.33</v>
      </c>
      <c r="BH122" s="70">
        <f t="shared" si="185"/>
        <v>0</v>
      </c>
      <c r="BI122" s="70">
        <f t="shared" si="186"/>
        <v>0</v>
      </c>
      <c r="BJ122" s="70">
        <f t="shared" si="187"/>
        <v>8.18</v>
      </c>
      <c r="BK122" s="70">
        <f t="shared" si="188"/>
        <v>0</v>
      </c>
      <c r="BL122" s="70">
        <f t="shared" si="189"/>
        <v>16.36</v>
      </c>
      <c r="BM122" s="70">
        <f t="shared" si="190"/>
        <v>0.64</v>
      </c>
      <c r="BN122" s="70">
        <v>190</v>
      </c>
      <c r="BO122" s="70">
        <v>80</v>
      </c>
      <c r="BP122" s="70">
        <v>0</v>
      </c>
      <c r="BQ122" s="70">
        <v>0</v>
      </c>
      <c r="BR122" s="70">
        <v>10</v>
      </c>
      <c r="BS122" s="70">
        <v>0</v>
      </c>
      <c r="BT122" s="70">
        <v>20</v>
      </c>
      <c r="BU122" s="70">
        <v>1</v>
      </c>
      <c r="BV122" s="70">
        <f t="shared" si="191"/>
        <v>34.54</v>
      </c>
      <c r="BW122" s="70">
        <f t="shared" si="192"/>
        <v>34.67</v>
      </c>
      <c r="BX122" s="70">
        <f t="shared" si="193"/>
        <v>0</v>
      </c>
      <c r="BY122" s="70">
        <f t="shared" si="194"/>
        <v>0</v>
      </c>
      <c r="BZ122" s="70">
        <f t="shared" si="195"/>
        <v>1.82</v>
      </c>
      <c r="CA122" s="70">
        <f t="shared" si="196"/>
        <v>0</v>
      </c>
      <c r="CB122" s="70">
        <f t="shared" si="197"/>
        <v>3.64</v>
      </c>
      <c r="CC122" s="156">
        <f t="shared" si="198"/>
        <v>0.36</v>
      </c>
      <c r="CD122" s="121">
        <f t="shared" si="304"/>
        <v>34.54</v>
      </c>
      <c r="CE122" s="70">
        <f t="shared" si="298"/>
        <v>26</v>
      </c>
      <c r="CF122" s="70">
        <f t="shared" si="199"/>
        <v>0</v>
      </c>
      <c r="CG122" s="70">
        <f t="shared" si="200"/>
        <v>0</v>
      </c>
      <c r="CH122" s="70">
        <f t="shared" si="201"/>
        <v>1.82</v>
      </c>
      <c r="CI122" s="70">
        <f t="shared" si="202"/>
        <v>0</v>
      </c>
      <c r="CJ122" s="70">
        <f t="shared" si="203"/>
        <v>3.64</v>
      </c>
      <c r="CK122" s="70">
        <f t="shared" si="204"/>
        <v>0.36</v>
      </c>
      <c r="CL122" s="70">
        <v>0</v>
      </c>
      <c r="CM122" s="70">
        <f t="shared" si="205"/>
        <v>190</v>
      </c>
      <c r="CN122" s="70">
        <f t="shared" si="206"/>
        <v>71.33</v>
      </c>
      <c r="CO122" s="70">
        <f t="shared" si="207"/>
        <v>0</v>
      </c>
      <c r="CP122" s="70">
        <f t="shared" si="208"/>
        <v>0</v>
      </c>
      <c r="CQ122" s="70">
        <f t="shared" si="209"/>
        <v>10</v>
      </c>
      <c r="CR122" s="70">
        <f t="shared" si="210"/>
        <v>0</v>
      </c>
      <c r="CS122" s="70">
        <f t="shared" si="211"/>
        <v>20</v>
      </c>
      <c r="CT122" s="70">
        <f t="shared" si="212"/>
        <v>1</v>
      </c>
    </row>
    <row r="123" spans="1:98" ht="20.100000000000001" customHeight="1">
      <c r="A123" s="19">
        <v>24</v>
      </c>
      <c r="B123" s="20" t="s">
        <v>96</v>
      </c>
      <c r="C123" s="21">
        <v>125</v>
      </c>
      <c r="D123" s="21">
        <v>8</v>
      </c>
      <c r="E123" s="10">
        <f t="shared" si="302"/>
        <v>133</v>
      </c>
      <c r="F123" s="21">
        <v>35</v>
      </c>
      <c r="G123" s="42">
        <v>12</v>
      </c>
      <c r="H123" s="10">
        <f t="shared" si="243"/>
        <v>47</v>
      </c>
      <c r="I123" s="21">
        <v>10</v>
      </c>
      <c r="J123" s="21">
        <v>0</v>
      </c>
      <c r="K123" s="10">
        <f t="shared" si="238"/>
        <v>10</v>
      </c>
      <c r="L123" s="42">
        <v>28</v>
      </c>
      <c r="M123" s="42">
        <v>1</v>
      </c>
      <c r="N123" s="10">
        <f t="shared" si="272"/>
        <v>29</v>
      </c>
      <c r="O123" s="10">
        <f t="shared" si="303"/>
        <v>198</v>
      </c>
      <c r="P123" s="23">
        <f t="shared" si="303"/>
        <v>21</v>
      </c>
      <c r="Q123" s="10">
        <f t="shared" si="230"/>
        <v>219</v>
      </c>
      <c r="R123" s="65">
        <f t="shared" si="158"/>
        <v>39.78</v>
      </c>
      <c r="S123" s="65">
        <f t="shared" si="159"/>
        <v>1.2</v>
      </c>
      <c r="T123" s="65">
        <f t="shared" si="160"/>
        <v>11.14</v>
      </c>
      <c r="U123" s="65">
        <f t="shared" si="161"/>
        <v>1.8</v>
      </c>
      <c r="V123" s="65">
        <f t="shared" si="162"/>
        <v>3.18</v>
      </c>
      <c r="W123" s="65">
        <f t="shared" si="163"/>
        <v>0</v>
      </c>
      <c r="X123" s="70">
        <f t="shared" si="164"/>
        <v>8.91</v>
      </c>
      <c r="Y123" s="70">
        <f t="shared" si="165"/>
        <v>0.15</v>
      </c>
      <c r="AH123" s="83">
        <f t="shared" si="244"/>
        <v>31.25</v>
      </c>
      <c r="AI123" s="83">
        <f t="shared" si="245"/>
        <v>2</v>
      </c>
      <c r="AJ123" s="83">
        <f t="shared" si="246"/>
        <v>8.75</v>
      </c>
      <c r="AK123" s="83">
        <f t="shared" si="247"/>
        <v>3</v>
      </c>
      <c r="AL123" s="83">
        <f t="shared" si="248"/>
        <v>2.5</v>
      </c>
      <c r="AM123" s="83">
        <f t="shared" si="249"/>
        <v>0</v>
      </c>
      <c r="AN123" s="83">
        <f t="shared" si="250"/>
        <v>7</v>
      </c>
      <c r="AO123" s="83">
        <f t="shared" si="251"/>
        <v>0.25</v>
      </c>
      <c r="AP123" s="70">
        <f t="shared" si="170"/>
        <v>71.03</v>
      </c>
      <c r="AQ123" s="70">
        <f t="shared" si="171"/>
        <v>3.2</v>
      </c>
      <c r="AR123" s="70">
        <f t="shared" si="172"/>
        <v>19.89</v>
      </c>
      <c r="AS123" s="70">
        <f t="shared" si="173"/>
        <v>4.8</v>
      </c>
      <c r="AT123" s="70">
        <f t="shared" si="174"/>
        <v>5.68</v>
      </c>
      <c r="AU123" s="70">
        <f t="shared" si="175"/>
        <v>0</v>
      </c>
      <c r="AV123" s="70">
        <f t="shared" si="176"/>
        <v>15.91</v>
      </c>
      <c r="AW123" s="70">
        <f t="shared" si="177"/>
        <v>0.4</v>
      </c>
      <c r="AX123" s="70">
        <f t="shared" si="257"/>
        <v>31.25</v>
      </c>
      <c r="AY123" s="70">
        <f t="shared" si="258"/>
        <v>2</v>
      </c>
      <c r="AZ123" s="70">
        <f t="shared" si="291"/>
        <v>8.0399999999999991</v>
      </c>
      <c r="BA123" s="70">
        <f t="shared" si="253"/>
        <v>1.78</v>
      </c>
      <c r="BB123" s="70">
        <f t="shared" si="259"/>
        <v>2.5</v>
      </c>
      <c r="BC123" s="70">
        <f t="shared" si="254"/>
        <v>0</v>
      </c>
      <c r="BD123" s="70">
        <f t="shared" si="255"/>
        <v>7</v>
      </c>
      <c r="BE123" s="70">
        <f t="shared" si="260"/>
        <v>0.24</v>
      </c>
      <c r="BF123" s="70">
        <f t="shared" si="183"/>
        <v>102.28</v>
      </c>
      <c r="BG123" s="70">
        <f t="shared" si="184"/>
        <v>5.2</v>
      </c>
      <c r="BH123" s="70">
        <f t="shared" si="185"/>
        <v>27.93</v>
      </c>
      <c r="BI123" s="70">
        <f t="shared" si="186"/>
        <v>6.58</v>
      </c>
      <c r="BJ123" s="70">
        <f t="shared" si="187"/>
        <v>8.18</v>
      </c>
      <c r="BK123" s="70">
        <f t="shared" si="188"/>
        <v>0</v>
      </c>
      <c r="BL123" s="70">
        <f t="shared" si="189"/>
        <v>22.91</v>
      </c>
      <c r="BM123" s="70">
        <f t="shared" si="190"/>
        <v>0.64</v>
      </c>
      <c r="BN123" s="70">
        <v>115</v>
      </c>
      <c r="BO123" s="70">
        <v>8</v>
      </c>
      <c r="BP123" s="70">
        <v>35</v>
      </c>
      <c r="BQ123" s="70">
        <v>12</v>
      </c>
      <c r="BR123" s="70">
        <v>10</v>
      </c>
      <c r="BS123" s="70">
        <v>0</v>
      </c>
      <c r="BT123" s="70">
        <v>28</v>
      </c>
      <c r="BU123" s="70">
        <v>1</v>
      </c>
      <c r="BV123" s="70">
        <f t="shared" si="191"/>
        <v>12.72</v>
      </c>
      <c r="BW123" s="70">
        <f t="shared" si="192"/>
        <v>2.8</v>
      </c>
      <c r="BX123" s="70">
        <f t="shared" si="193"/>
        <v>7.07</v>
      </c>
      <c r="BY123" s="70">
        <f t="shared" si="194"/>
        <v>5.42</v>
      </c>
      <c r="BZ123" s="70">
        <f t="shared" si="195"/>
        <v>1.82</v>
      </c>
      <c r="CA123" s="70">
        <f t="shared" si="196"/>
        <v>0</v>
      </c>
      <c r="CB123" s="70">
        <f t="shared" si="197"/>
        <v>5.09</v>
      </c>
      <c r="CC123" s="156">
        <f t="shared" si="198"/>
        <v>0.36</v>
      </c>
      <c r="CD123" s="70">
        <f>ROUND(BV123*75%,2)</f>
        <v>9.5399999999999991</v>
      </c>
      <c r="CE123" s="70">
        <f t="shared" si="298"/>
        <v>2.1</v>
      </c>
      <c r="CF123" s="70">
        <f t="shared" si="199"/>
        <v>7.07</v>
      </c>
      <c r="CG123" s="70">
        <f t="shared" si="200"/>
        <v>5.42</v>
      </c>
      <c r="CH123" s="70">
        <f t="shared" si="201"/>
        <v>1.82</v>
      </c>
      <c r="CI123" s="70">
        <f t="shared" si="202"/>
        <v>0</v>
      </c>
      <c r="CJ123" s="70">
        <f t="shared" si="203"/>
        <v>5.09</v>
      </c>
      <c r="CK123" s="70">
        <f t="shared" si="204"/>
        <v>0.36</v>
      </c>
      <c r="CL123" s="70">
        <v>3.18</v>
      </c>
      <c r="CM123" s="70">
        <f t="shared" si="205"/>
        <v>115</v>
      </c>
      <c r="CN123" s="70">
        <f t="shared" si="206"/>
        <v>7.3000000000000007</v>
      </c>
      <c r="CO123" s="70">
        <f t="shared" si="207"/>
        <v>35</v>
      </c>
      <c r="CP123" s="70">
        <f t="shared" si="208"/>
        <v>12</v>
      </c>
      <c r="CQ123" s="70">
        <f t="shared" si="209"/>
        <v>10</v>
      </c>
      <c r="CR123" s="70">
        <f t="shared" si="210"/>
        <v>0</v>
      </c>
      <c r="CS123" s="70">
        <f t="shared" si="211"/>
        <v>28</v>
      </c>
      <c r="CT123" s="70">
        <f t="shared" si="212"/>
        <v>1</v>
      </c>
    </row>
    <row r="124" spans="1:98" s="29" customFormat="1" ht="20.100000000000001" customHeight="1">
      <c r="A124" s="26"/>
      <c r="B124" s="27" t="s">
        <v>95</v>
      </c>
      <c r="C124" s="28">
        <f t="shared" ref="C124:E124" si="305">+C122+C123</f>
        <v>315</v>
      </c>
      <c r="D124" s="28">
        <f t="shared" si="305"/>
        <v>88</v>
      </c>
      <c r="E124" s="28">
        <f t="shared" si="305"/>
        <v>403</v>
      </c>
      <c r="F124" s="28">
        <f t="shared" ref="F124:BQ124" si="306">+F122+F123</f>
        <v>35</v>
      </c>
      <c r="G124" s="28">
        <f t="shared" si="306"/>
        <v>12</v>
      </c>
      <c r="H124" s="28">
        <f t="shared" si="306"/>
        <v>47</v>
      </c>
      <c r="I124" s="28">
        <f t="shared" si="306"/>
        <v>20</v>
      </c>
      <c r="J124" s="28">
        <f t="shared" si="306"/>
        <v>0</v>
      </c>
      <c r="K124" s="28">
        <f t="shared" si="306"/>
        <v>20</v>
      </c>
      <c r="L124" s="28">
        <f t="shared" si="306"/>
        <v>48</v>
      </c>
      <c r="M124" s="28">
        <f t="shared" si="306"/>
        <v>2</v>
      </c>
      <c r="N124" s="28">
        <f t="shared" si="306"/>
        <v>50</v>
      </c>
      <c r="O124" s="28">
        <f t="shared" si="306"/>
        <v>418</v>
      </c>
      <c r="P124" s="28">
        <f t="shared" si="306"/>
        <v>102</v>
      </c>
      <c r="Q124" s="28">
        <f t="shared" si="306"/>
        <v>520</v>
      </c>
      <c r="R124" s="28">
        <f t="shared" si="306"/>
        <v>100.24000000000001</v>
      </c>
      <c r="S124" s="28">
        <f t="shared" si="306"/>
        <v>13.2</v>
      </c>
      <c r="T124" s="28">
        <f t="shared" si="306"/>
        <v>11.14</v>
      </c>
      <c r="U124" s="28">
        <f t="shared" si="306"/>
        <v>1.8</v>
      </c>
      <c r="V124" s="28">
        <f t="shared" si="306"/>
        <v>6.36</v>
      </c>
      <c r="W124" s="75">
        <f t="shared" si="306"/>
        <v>0</v>
      </c>
      <c r="X124" s="28">
        <f t="shared" si="306"/>
        <v>15.27</v>
      </c>
      <c r="Y124" s="28">
        <f t="shared" si="306"/>
        <v>0.3</v>
      </c>
      <c r="Z124" s="28">
        <f t="shared" si="306"/>
        <v>0</v>
      </c>
      <c r="AA124" s="28">
        <f t="shared" si="306"/>
        <v>0</v>
      </c>
      <c r="AB124" s="28">
        <f t="shared" si="306"/>
        <v>0</v>
      </c>
      <c r="AC124" s="28">
        <f t="shared" si="306"/>
        <v>0</v>
      </c>
      <c r="AD124" s="28">
        <f t="shared" si="306"/>
        <v>0</v>
      </c>
      <c r="AE124" s="28">
        <f t="shared" si="306"/>
        <v>0</v>
      </c>
      <c r="AF124" s="28">
        <f t="shared" si="306"/>
        <v>0</v>
      </c>
      <c r="AG124" s="28">
        <f t="shared" si="306"/>
        <v>0</v>
      </c>
      <c r="AH124" s="28">
        <f t="shared" si="306"/>
        <v>78.75</v>
      </c>
      <c r="AI124" s="28">
        <f t="shared" si="306"/>
        <v>22</v>
      </c>
      <c r="AJ124" s="28">
        <f t="shared" si="306"/>
        <v>8.75</v>
      </c>
      <c r="AK124" s="28">
        <f t="shared" si="306"/>
        <v>3</v>
      </c>
      <c r="AL124" s="28">
        <f t="shared" si="306"/>
        <v>5</v>
      </c>
      <c r="AM124" s="28">
        <f t="shared" si="306"/>
        <v>0</v>
      </c>
      <c r="AN124" s="28">
        <f t="shared" si="306"/>
        <v>12</v>
      </c>
      <c r="AO124" s="28">
        <f t="shared" si="306"/>
        <v>0.5</v>
      </c>
      <c r="AP124" s="28">
        <f t="shared" si="306"/>
        <v>178.99</v>
      </c>
      <c r="AQ124" s="28">
        <f t="shared" si="306"/>
        <v>35.200000000000003</v>
      </c>
      <c r="AR124" s="28">
        <f t="shared" si="306"/>
        <v>19.89</v>
      </c>
      <c r="AS124" s="28">
        <f t="shared" si="306"/>
        <v>4.8</v>
      </c>
      <c r="AT124" s="28">
        <f t="shared" si="306"/>
        <v>11.36</v>
      </c>
      <c r="AU124" s="28">
        <f t="shared" si="306"/>
        <v>0</v>
      </c>
      <c r="AV124" s="28">
        <f t="shared" si="306"/>
        <v>27.27</v>
      </c>
      <c r="AW124" s="28">
        <f t="shared" si="306"/>
        <v>0.8</v>
      </c>
      <c r="AX124" s="28">
        <f t="shared" si="306"/>
        <v>78.75</v>
      </c>
      <c r="AY124" s="28">
        <f t="shared" si="306"/>
        <v>15.33</v>
      </c>
      <c r="AZ124" s="28">
        <f t="shared" si="306"/>
        <v>8.0399999999999991</v>
      </c>
      <c r="BA124" s="28">
        <f t="shared" si="306"/>
        <v>1.78</v>
      </c>
      <c r="BB124" s="28">
        <f t="shared" si="306"/>
        <v>5</v>
      </c>
      <c r="BC124" s="28">
        <f t="shared" si="306"/>
        <v>0</v>
      </c>
      <c r="BD124" s="28">
        <f t="shared" si="306"/>
        <v>12</v>
      </c>
      <c r="BE124" s="28">
        <f t="shared" si="306"/>
        <v>0.48</v>
      </c>
      <c r="BF124" s="28">
        <f t="shared" si="306"/>
        <v>257.74</v>
      </c>
      <c r="BG124" s="28">
        <f t="shared" si="306"/>
        <v>50.53</v>
      </c>
      <c r="BH124" s="28">
        <f t="shared" si="306"/>
        <v>27.93</v>
      </c>
      <c r="BI124" s="28">
        <f t="shared" si="306"/>
        <v>6.58</v>
      </c>
      <c r="BJ124" s="28">
        <f t="shared" si="306"/>
        <v>16.36</v>
      </c>
      <c r="BK124" s="28">
        <f t="shared" si="306"/>
        <v>0</v>
      </c>
      <c r="BL124" s="28">
        <f t="shared" si="306"/>
        <v>39.269999999999996</v>
      </c>
      <c r="BM124" s="28">
        <f t="shared" si="306"/>
        <v>1.28</v>
      </c>
      <c r="BN124" s="110">
        <f t="shared" si="306"/>
        <v>305</v>
      </c>
      <c r="BO124" s="110">
        <f t="shared" si="306"/>
        <v>88</v>
      </c>
      <c r="BP124" s="110">
        <f t="shared" si="306"/>
        <v>35</v>
      </c>
      <c r="BQ124" s="110">
        <f t="shared" si="306"/>
        <v>12</v>
      </c>
      <c r="BR124" s="110">
        <f t="shared" ref="BR124:CT124" si="307">+BR122+BR123</f>
        <v>20</v>
      </c>
      <c r="BS124" s="110">
        <f t="shared" si="307"/>
        <v>0</v>
      </c>
      <c r="BT124" s="110">
        <f t="shared" si="307"/>
        <v>48</v>
      </c>
      <c r="BU124" s="110">
        <f t="shared" si="307"/>
        <v>2</v>
      </c>
      <c r="BV124" s="110">
        <f t="shared" si="307"/>
        <v>47.26</v>
      </c>
      <c r="BW124" s="110">
        <f t="shared" si="307"/>
        <v>37.47</v>
      </c>
      <c r="BX124" s="110">
        <f t="shared" si="307"/>
        <v>7.07</v>
      </c>
      <c r="BY124" s="110">
        <f t="shared" si="307"/>
        <v>5.42</v>
      </c>
      <c r="BZ124" s="110">
        <f t="shared" si="307"/>
        <v>3.64</v>
      </c>
      <c r="CA124" s="110">
        <f t="shared" si="307"/>
        <v>0</v>
      </c>
      <c r="CB124" s="110">
        <f t="shared" si="307"/>
        <v>8.73</v>
      </c>
      <c r="CC124" s="158">
        <f t="shared" si="307"/>
        <v>0.72</v>
      </c>
      <c r="CD124" s="110">
        <f t="shared" si="307"/>
        <v>44.08</v>
      </c>
      <c r="CE124" s="110">
        <f t="shared" si="307"/>
        <v>28.1</v>
      </c>
      <c r="CF124" s="110">
        <f t="shared" si="307"/>
        <v>7.07</v>
      </c>
      <c r="CG124" s="110">
        <f t="shared" si="307"/>
        <v>5.42</v>
      </c>
      <c r="CH124" s="110">
        <f t="shared" si="307"/>
        <v>3.64</v>
      </c>
      <c r="CI124" s="110">
        <f t="shared" si="307"/>
        <v>0</v>
      </c>
      <c r="CJ124" s="110">
        <f t="shared" si="307"/>
        <v>8.73</v>
      </c>
      <c r="CK124" s="110">
        <f t="shared" si="307"/>
        <v>0.72</v>
      </c>
      <c r="CL124" s="110">
        <f t="shared" si="307"/>
        <v>3.18</v>
      </c>
      <c r="CM124" s="110">
        <f t="shared" si="307"/>
        <v>305</v>
      </c>
      <c r="CN124" s="110">
        <f t="shared" si="307"/>
        <v>78.63</v>
      </c>
      <c r="CO124" s="110">
        <f t="shared" si="307"/>
        <v>35</v>
      </c>
      <c r="CP124" s="110">
        <f t="shared" si="307"/>
        <v>12</v>
      </c>
      <c r="CQ124" s="110">
        <f t="shared" si="307"/>
        <v>20</v>
      </c>
      <c r="CR124" s="110">
        <f t="shared" si="307"/>
        <v>0</v>
      </c>
      <c r="CS124" s="110">
        <f t="shared" si="307"/>
        <v>48</v>
      </c>
      <c r="CT124" s="110">
        <f t="shared" si="307"/>
        <v>2</v>
      </c>
    </row>
    <row r="125" spans="1:98" ht="20.100000000000001" customHeight="1">
      <c r="A125" s="19">
        <v>25</v>
      </c>
      <c r="B125" s="20" t="s">
        <v>97</v>
      </c>
      <c r="C125" s="21">
        <v>250</v>
      </c>
      <c r="D125" s="21">
        <v>120</v>
      </c>
      <c r="E125" s="10">
        <f t="shared" ref="E125:E126" si="308">C125+D125</f>
        <v>370</v>
      </c>
      <c r="F125" s="21">
        <v>5</v>
      </c>
      <c r="G125" s="42">
        <v>0</v>
      </c>
      <c r="H125" s="10">
        <f t="shared" si="243"/>
        <v>5</v>
      </c>
      <c r="I125" s="21">
        <v>5</v>
      </c>
      <c r="J125" s="21">
        <v>0</v>
      </c>
      <c r="K125" s="10">
        <f t="shared" si="238"/>
        <v>5</v>
      </c>
      <c r="L125" s="42">
        <v>20</v>
      </c>
      <c r="M125" s="42">
        <v>0</v>
      </c>
      <c r="N125" s="10">
        <f t="shared" si="272"/>
        <v>20</v>
      </c>
      <c r="O125" s="10">
        <f>C125+F125+I125+L125</f>
        <v>280</v>
      </c>
      <c r="P125" s="23">
        <f>D125+G125+J125+M125</f>
        <v>120</v>
      </c>
      <c r="Q125" s="10">
        <f t="shared" si="230"/>
        <v>400</v>
      </c>
      <c r="R125" s="65">
        <f t="shared" si="158"/>
        <v>79.55</v>
      </c>
      <c r="S125" s="65">
        <f t="shared" si="159"/>
        <v>18</v>
      </c>
      <c r="T125" s="65">
        <f t="shared" si="160"/>
        <v>1.59</v>
      </c>
      <c r="U125" s="65">
        <f t="shared" si="161"/>
        <v>0</v>
      </c>
      <c r="V125" s="65">
        <f t="shared" si="162"/>
        <v>1.59</v>
      </c>
      <c r="W125" s="65">
        <f t="shared" si="163"/>
        <v>0</v>
      </c>
      <c r="X125" s="70">
        <f t="shared" si="164"/>
        <v>6.36</v>
      </c>
      <c r="Y125" s="70">
        <f t="shared" si="165"/>
        <v>0</v>
      </c>
      <c r="AH125" s="83">
        <f t="shared" si="244"/>
        <v>62.5</v>
      </c>
      <c r="AI125" s="83">
        <f t="shared" si="245"/>
        <v>30</v>
      </c>
      <c r="AJ125" s="83">
        <f t="shared" si="246"/>
        <v>1.25</v>
      </c>
      <c r="AK125" s="83">
        <f t="shared" si="247"/>
        <v>0</v>
      </c>
      <c r="AL125" s="83">
        <f t="shared" si="248"/>
        <v>1.25</v>
      </c>
      <c r="AM125" s="83">
        <f t="shared" si="249"/>
        <v>0</v>
      </c>
      <c r="AN125" s="83">
        <f t="shared" si="250"/>
        <v>5</v>
      </c>
      <c r="AO125" s="83">
        <f t="shared" si="251"/>
        <v>0</v>
      </c>
      <c r="AP125" s="70">
        <f t="shared" si="170"/>
        <v>142.05000000000001</v>
      </c>
      <c r="AQ125" s="70">
        <f t="shared" si="171"/>
        <v>48</v>
      </c>
      <c r="AR125" s="70">
        <f t="shared" si="172"/>
        <v>2.84</v>
      </c>
      <c r="AS125" s="70">
        <f t="shared" si="173"/>
        <v>0</v>
      </c>
      <c r="AT125" s="70">
        <f t="shared" si="174"/>
        <v>2.84</v>
      </c>
      <c r="AU125" s="70">
        <f t="shared" si="175"/>
        <v>0</v>
      </c>
      <c r="AV125" s="70">
        <f t="shared" si="176"/>
        <v>11.36</v>
      </c>
      <c r="AW125" s="70">
        <f t="shared" si="177"/>
        <v>0</v>
      </c>
      <c r="AX125" s="70">
        <f t="shared" si="257"/>
        <v>62.5</v>
      </c>
      <c r="AY125" s="70">
        <f t="shared" si="258"/>
        <v>30</v>
      </c>
      <c r="AZ125" s="70">
        <f t="shared" si="291"/>
        <v>1.1499999999999999</v>
      </c>
      <c r="BA125" s="70">
        <f t="shared" si="253"/>
        <v>0</v>
      </c>
      <c r="BB125" s="70">
        <f t="shared" si="259"/>
        <v>1.25</v>
      </c>
      <c r="BC125" s="70">
        <f t="shared" si="254"/>
        <v>0</v>
      </c>
      <c r="BD125" s="70">
        <f t="shared" si="255"/>
        <v>5</v>
      </c>
      <c r="BE125" s="70">
        <f t="shared" si="260"/>
        <v>0</v>
      </c>
      <c r="BF125" s="70">
        <f t="shared" si="183"/>
        <v>204.55</v>
      </c>
      <c r="BG125" s="70">
        <f t="shared" si="184"/>
        <v>78</v>
      </c>
      <c r="BH125" s="70">
        <f t="shared" si="185"/>
        <v>3.9899999999999998</v>
      </c>
      <c r="BI125" s="70">
        <f t="shared" si="186"/>
        <v>0</v>
      </c>
      <c r="BJ125" s="70">
        <f t="shared" si="187"/>
        <v>4.09</v>
      </c>
      <c r="BK125" s="70">
        <f t="shared" si="188"/>
        <v>0</v>
      </c>
      <c r="BL125" s="70">
        <f t="shared" si="189"/>
        <v>16.36</v>
      </c>
      <c r="BM125" s="70">
        <f t="shared" si="190"/>
        <v>0</v>
      </c>
      <c r="BN125" s="70">
        <v>250</v>
      </c>
      <c r="BO125" s="70">
        <v>120</v>
      </c>
      <c r="BP125" s="70">
        <v>5</v>
      </c>
      <c r="BQ125" s="70">
        <v>0</v>
      </c>
      <c r="BR125" s="70">
        <v>5</v>
      </c>
      <c r="BS125" s="70">
        <v>0</v>
      </c>
      <c r="BT125" s="70">
        <v>25</v>
      </c>
      <c r="BU125" s="70">
        <v>0</v>
      </c>
      <c r="BV125" s="70">
        <f t="shared" si="191"/>
        <v>45.45</v>
      </c>
      <c r="BW125" s="70">
        <f t="shared" si="192"/>
        <v>42</v>
      </c>
      <c r="BX125" s="70">
        <f t="shared" si="193"/>
        <v>1.01</v>
      </c>
      <c r="BY125" s="70">
        <f t="shared" si="194"/>
        <v>0</v>
      </c>
      <c r="BZ125" s="70">
        <f t="shared" si="195"/>
        <v>0.91</v>
      </c>
      <c r="CA125" s="70">
        <f t="shared" si="196"/>
        <v>0</v>
      </c>
      <c r="CB125" s="70">
        <f t="shared" si="197"/>
        <v>8.64</v>
      </c>
      <c r="CC125" s="156">
        <f t="shared" si="198"/>
        <v>0</v>
      </c>
      <c r="CD125" s="121">
        <f t="shared" ref="CD125:CE126" si="309">BV125</f>
        <v>45.45</v>
      </c>
      <c r="CE125" s="121">
        <f t="shared" si="309"/>
        <v>42</v>
      </c>
      <c r="CF125" s="70">
        <f t="shared" si="199"/>
        <v>1.01</v>
      </c>
      <c r="CG125" s="70">
        <f t="shared" si="200"/>
        <v>0</v>
      </c>
      <c r="CH125" s="70">
        <f t="shared" si="201"/>
        <v>0.91</v>
      </c>
      <c r="CI125" s="70">
        <f t="shared" si="202"/>
        <v>0</v>
      </c>
      <c r="CJ125" s="70">
        <f t="shared" si="203"/>
        <v>8.64</v>
      </c>
      <c r="CK125" s="70">
        <f t="shared" si="204"/>
        <v>0</v>
      </c>
      <c r="CL125" s="70"/>
      <c r="CM125" s="70">
        <f t="shared" si="205"/>
        <v>250</v>
      </c>
      <c r="CN125" s="70">
        <f t="shared" si="206"/>
        <v>120</v>
      </c>
      <c r="CO125" s="70">
        <f t="shared" si="207"/>
        <v>5</v>
      </c>
      <c r="CP125" s="70">
        <f t="shared" si="208"/>
        <v>0</v>
      </c>
      <c r="CQ125" s="70">
        <f t="shared" si="209"/>
        <v>5</v>
      </c>
      <c r="CR125" s="70">
        <f t="shared" si="210"/>
        <v>0</v>
      </c>
      <c r="CS125" s="70">
        <f t="shared" si="211"/>
        <v>25</v>
      </c>
      <c r="CT125" s="70">
        <f t="shared" si="212"/>
        <v>0</v>
      </c>
    </row>
    <row r="126" spans="1:98" ht="20.100000000000001" customHeight="1">
      <c r="A126" s="19">
        <v>26</v>
      </c>
      <c r="B126" s="20" t="s">
        <v>98</v>
      </c>
      <c r="C126" s="21">
        <v>130</v>
      </c>
      <c r="D126" s="21">
        <v>0</v>
      </c>
      <c r="E126" s="10">
        <f t="shared" si="308"/>
        <v>130</v>
      </c>
      <c r="F126" s="21">
        <v>50</v>
      </c>
      <c r="G126" s="42">
        <v>30</v>
      </c>
      <c r="H126" s="10">
        <f t="shared" si="243"/>
        <v>80</v>
      </c>
      <c r="I126" s="21">
        <v>10</v>
      </c>
      <c r="J126" s="21">
        <v>0</v>
      </c>
      <c r="K126" s="10">
        <f t="shared" si="238"/>
        <v>10</v>
      </c>
      <c r="L126" s="42">
        <v>15</v>
      </c>
      <c r="M126" s="42">
        <v>2</v>
      </c>
      <c r="N126" s="10">
        <f t="shared" si="272"/>
        <v>17</v>
      </c>
      <c r="O126" s="10">
        <f>C126+F126+I126+L126</f>
        <v>205</v>
      </c>
      <c r="P126" s="23">
        <f>D126+G126+J126+M126</f>
        <v>32</v>
      </c>
      <c r="Q126" s="10">
        <f t="shared" si="230"/>
        <v>237</v>
      </c>
      <c r="R126" s="65">
        <f t="shared" si="158"/>
        <v>41.37</v>
      </c>
      <c r="S126" s="65">
        <f t="shared" si="159"/>
        <v>0</v>
      </c>
      <c r="T126" s="65">
        <f t="shared" si="160"/>
        <v>15.91</v>
      </c>
      <c r="U126" s="65">
        <f t="shared" si="161"/>
        <v>4.5</v>
      </c>
      <c r="V126" s="65">
        <f t="shared" si="162"/>
        <v>3.18</v>
      </c>
      <c r="W126" s="65">
        <f t="shared" si="163"/>
        <v>0</v>
      </c>
      <c r="X126" s="70">
        <f t="shared" si="164"/>
        <v>4.7699999999999996</v>
      </c>
      <c r="Y126" s="70">
        <f t="shared" si="165"/>
        <v>0.3</v>
      </c>
      <c r="AH126" s="83">
        <f t="shared" si="244"/>
        <v>32.5</v>
      </c>
      <c r="AI126" s="83">
        <f t="shared" si="245"/>
        <v>0</v>
      </c>
      <c r="AJ126" s="86">
        <f t="shared" si="246"/>
        <v>12.5</v>
      </c>
      <c r="AK126" s="83">
        <f t="shared" si="247"/>
        <v>7.5</v>
      </c>
      <c r="AL126" s="83">
        <f t="shared" si="248"/>
        <v>2.5</v>
      </c>
      <c r="AM126" s="83">
        <f t="shared" si="249"/>
        <v>0</v>
      </c>
      <c r="AN126" s="83">
        <f t="shared" si="250"/>
        <v>3.75</v>
      </c>
      <c r="AO126" s="83">
        <f t="shared" si="251"/>
        <v>0.5</v>
      </c>
      <c r="AP126" s="70">
        <f t="shared" si="170"/>
        <v>73.87</v>
      </c>
      <c r="AQ126" s="70">
        <f t="shared" si="171"/>
        <v>0</v>
      </c>
      <c r="AR126" s="70">
        <f t="shared" si="172"/>
        <v>28.41</v>
      </c>
      <c r="AS126" s="70">
        <f t="shared" si="173"/>
        <v>12</v>
      </c>
      <c r="AT126" s="70">
        <f t="shared" si="174"/>
        <v>5.68</v>
      </c>
      <c r="AU126" s="70">
        <f t="shared" si="175"/>
        <v>0</v>
      </c>
      <c r="AV126" s="70">
        <f t="shared" si="176"/>
        <v>8.52</v>
      </c>
      <c r="AW126" s="70">
        <f t="shared" si="177"/>
        <v>0.8</v>
      </c>
      <c r="AX126" s="70">
        <f t="shared" si="257"/>
        <v>32.5</v>
      </c>
      <c r="AY126" s="70">
        <f t="shared" si="258"/>
        <v>0</v>
      </c>
      <c r="AZ126" s="87">
        <v>0</v>
      </c>
      <c r="BA126" s="70">
        <f t="shared" si="253"/>
        <v>4.4400000000000004</v>
      </c>
      <c r="BB126" s="70">
        <f t="shared" si="259"/>
        <v>2.5</v>
      </c>
      <c r="BC126" s="70">
        <f t="shared" si="254"/>
        <v>0</v>
      </c>
      <c r="BD126" s="70">
        <f t="shared" si="255"/>
        <v>3.75</v>
      </c>
      <c r="BE126" s="70">
        <f t="shared" si="260"/>
        <v>0.48</v>
      </c>
      <c r="BF126" s="70">
        <f t="shared" si="183"/>
        <v>106.37</v>
      </c>
      <c r="BG126" s="70">
        <f t="shared" si="184"/>
        <v>0</v>
      </c>
      <c r="BH126" s="70">
        <f t="shared" si="185"/>
        <v>28.41</v>
      </c>
      <c r="BI126" s="70">
        <f t="shared" si="186"/>
        <v>16.440000000000001</v>
      </c>
      <c r="BJ126" s="70">
        <f t="shared" si="187"/>
        <v>8.18</v>
      </c>
      <c r="BK126" s="70">
        <f t="shared" si="188"/>
        <v>0</v>
      </c>
      <c r="BL126" s="70">
        <f t="shared" si="189"/>
        <v>12.27</v>
      </c>
      <c r="BM126" s="70">
        <f t="shared" si="190"/>
        <v>1.28</v>
      </c>
      <c r="BN126" s="70">
        <v>130</v>
      </c>
      <c r="BO126" s="70">
        <v>0</v>
      </c>
      <c r="BP126" s="70">
        <v>50</v>
      </c>
      <c r="BQ126" s="70">
        <v>30</v>
      </c>
      <c r="BR126" s="70">
        <v>10</v>
      </c>
      <c r="BS126" s="70">
        <v>0</v>
      </c>
      <c r="BT126" s="70">
        <v>20</v>
      </c>
      <c r="BU126" s="70">
        <v>2</v>
      </c>
      <c r="BV126" s="70">
        <f t="shared" si="191"/>
        <v>23.63</v>
      </c>
      <c r="BW126" s="70">
        <f t="shared" si="192"/>
        <v>0</v>
      </c>
      <c r="BX126" s="70">
        <f t="shared" si="193"/>
        <v>21.59</v>
      </c>
      <c r="BY126" s="70">
        <f t="shared" si="194"/>
        <v>13.56</v>
      </c>
      <c r="BZ126" s="70">
        <f t="shared" si="195"/>
        <v>1.82</v>
      </c>
      <c r="CA126" s="70">
        <f t="shared" si="196"/>
        <v>0</v>
      </c>
      <c r="CB126" s="70">
        <f t="shared" si="197"/>
        <v>7.73</v>
      </c>
      <c r="CC126" s="156">
        <f t="shared" si="198"/>
        <v>0.72</v>
      </c>
      <c r="CD126" s="121">
        <f t="shared" si="309"/>
        <v>23.63</v>
      </c>
      <c r="CE126" s="121">
        <f t="shared" si="309"/>
        <v>0</v>
      </c>
      <c r="CF126" s="70">
        <f t="shared" si="199"/>
        <v>21.59</v>
      </c>
      <c r="CG126" s="70">
        <f t="shared" si="200"/>
        <v>13.56</v>
      </c>
      <c r="CH126" s="70">
        <f t="shared" si="201"/>
        <v>1.82</v>
      </c>
      <c r="CI126" s="70">
        <f t="shared" si="202"/>
        <v>0</v>
      </c>
      <c r="CJ126" s="70">
        <f t="shared" si="203"/>
        <v>7.73</v>
      </c>
      <c r="CK126" s="70">
        <f t="shared" si="204"/>
        <v>0.72</v>
      </c>
      <c r="CL126" s="70"/>
      <c r="CM126" s="70">
        <f t="shared" si="205"/>
        <v>130</v>
      </c>
      <c r="CN126" s="70">
        <f t="shared" si="206"/>
        <v>0</v>
      </c>
      <c r="CO126" s="70">
        <f t="shared" si="207"/>
        <v>50</v>
      </c>
      <c r="CP126" s="70">
        <f t="shared" si="208"/>
        <v>30</v>
      </c>
      <c r="CQ126" s="70">
        <f t="shared" si="209"/>
        <v>10</v>
      </c>
      <c r="CR126" s="70">
        <f t="shared" si="210"/>
        <v>0</v>
      </c>
      <c r="CS126" s="70">
        <f t="shared" si="211"/>
        <v>20</v>
      </c>
      <c r="CT126" s="70">
        <f t="shared" si="212"/>
        <v>2</v>
      </c>
    </row>
    <row r="127" spans="1:98" s="29" customFormat="1" ht="20.100000000000001" customHeight="1">
      <c r="A127" s="26"/>
      <c r="B127" s="27" t="s">
        <v>97</v>
      </c>
      <c r="C127" s="28">
        <f t="shared" ref="C127:H127" si="310">+C125+C126</f>
        <v>380</v>
      </c>
      <c r="D127" s="28">
        <f t="shared" si="310"/>
        <v>120</v>
      </c>
      <c r="E127" s="28">
        <f t="shared" si="310"/>
        <v>500</v>
      </c>
      <c r="F127" s="28">
        <f t="shared" si="310"/>
        <v>55</v>
      </c>
      <c r="G127" s="28">
        <f t="shared" si="310"/>
        <v>30</v>
      </c>
      <c r="H127" s="28">
        <f t="shared" si="310"/>
        <v>85</v>
      </c>
      <c r="I127" s="28">
        <f t="shared" ref="I127:BU127" si="311">+I125+I126</f>
        <v>15</v>
      </c>
      <c r="J127" s="28">
        <f t="shared" si="311"/>
        <v>0</v>
      </c>
      <c r="K127" s="28">
        <f t="shared" si="311"/>
        <v>15</v>
      </c>
      <c r="L127" s="28">
        <f t="shared" si="311"/>
        <v>35</v>
      </c>
      <c r="M127" s="28">
        <f t="shared" si="311"/>
        <v>2</v>
      </c>
      <c r="N127" s="28">
        <f t="shared" si="311"/>
        <v>37</v>
      </c>
      <c r="O127" s="28">
        <f t="shared" si="311"/>
        <v>485</v>
      </c>
      <c r="P127" s="28">
        <f t="shared" si="311"/>
        <v>152</v>
      </c>
      <c r="Q127" s="28">
        <f t="shared" si="311"/>
        <v>637</v>
      </c>
      <c r="R127" s="28">
        <f t="shared" si="311"/>
        <v>120.91999999999999</v>
      </c>
      <c r="S127" s="28">
        <f t="shared" si="311"/>
        <v>18</v>
      </c>
      <c r="T127" s="28">
        <f t="shared" si="311"/>
        <v>17.5</v>
      </c>
      <c r="U127" s="28">
        <f t="shared" si="311"/>
        <v>4.5</v>
      </c>
      <c r="V127" s="28">
        <f t="shared" si="311"/>
        <v>4.7700000000000005</v>
      </c>
      <c r="W127" s="75">
        <f t="shared" si="311"/>
        <v>0</v>
      </c>
      <c r="X127" s="28">
        <f t="shared" si="311"/>
        <v>11.129999999999999</v>
      </c>
      <c r="Y127" s="28">
        <f t="shared" si="311"/>
        <v>0.3</v>
      </c>
      <c r="Z127" s="28">
        <f t="shared" si="311"/>
        <v>0</v>
      </c>
      <c r="AA127" s="28">
        <f t="shared" si="311"/>
        <v>0</v>
      </c>
      <c r="AB127" s="28">
        <f t="shared" si="311"/>
        <v>0</v>
      </c>
      <c r="AC127" s="28">
        <f t="shared" si="311"/>
        <v>0</v>
      </c>
      <c r="AD127" s="28">
        <f t="shared" si="311"/>
        <v>0</v>
      </c>
      <c r="AE127" s="28">
        <f t="shared" si="311"/>
        <v>0</v>
      </c>
      <c r="AF127" s="28">
        <f t="shared" si="311"/>
        <v>0</v>
      </c>
      <c r="AG127" s="28">
        <f t="shared" si="311"/>
        <v>0</v>
      </c>
      <c r="AH127" s="28">
        <f t="shared" si="311"/>
        <v>95</v>
      </c>
      <c r="AI127" s="28">
        <f t="shared" si="311"/>
        <v>30</v>
      </c>
      <c r="AJ127" s="28">
        <f t="shared" si="311"/>
        <v>13.75</v>
      </c>
      <c r="AK127" s="28">
        <f t="shared" si="311"/>
        <v>7.5</v>
      </c>
      <c r="AL127" s="28">
        <f t="shared" si="311"/>
        <v>3.75</v>
      </c>
      <c r="AM127" s="28">
        <f t="shared" si="311"/>
        <v>0</v>
      </c>
      <c r="AN127" s="28">
        <f t="shared" si="311"/>
        <v>8.75</v>
      </c>
      <c r="AO127" s="28">
        <f t="shared" si="311"/>
        <v>0.5</v>
      </c>
      <c r="AP127" s="28">
        <f t="shared" si="311"/>
        <v>215.92000000000002</v>
      </c>
      <c r="AQ127" s="28">
        <f t="shared" si="311"/>
        <v>48</v>
      </c>
      <c r="AR127" s="28">
        <f t="shared" si="311"/>
        <v>31.25</v>
      </c>
      <c r="AS127" s="28">
        <f t="shared" si="311"/>
        <v>12</v>
      </c>
      <c r="AT127" s="28">
        <f t="shared" si="311"/>
        <v>8.52</v>
      </c>
      <c r="AU127" s="28">
        <f t="shared" si="311"/>
        <v>0</v>
      </c>
      <c r="AV127" s="28">
        <f t="shared" si="311"/>
        <v>19.88</v>
      </c>
      <c r="AW127" s="28">
        <f t="shared" si="311"/>
        <v>0.8</v>
      </c>
      <c r="AX127" s="28">
        <f t="shared" si="311"/>
        <v>95</v>
      </c>
      <c r="AY127" s="28">
        <f t="shared" si="311"/>
        <v>30</v>
      </c>
      <c r="AZ127" s="28">
        <f t="shared" si="311"/>
        <v>1.1499999999999999</v>
      </c>
      <c r="BA127" s="28">
        <f t="shared" si="311"/>
        <v>4.4400000000000004</v>
      </c>
      <c r="BB127" s="28">
        <f t="shared" si="311"/>
        <v>3.75</v>
      </c>
      <c r="BC127" s="28">
        <f t="shared" si="311"/>
        <v>0</v>
      </c>
      <c r="BD127" s="28">
        <f t="shared" si="311"/>
        <v>8.75</v>
      </c>
      <c r="BE127" s="28">
        <f t="shared" si="311"/>
        <v>0.48</v>
      </c>
      <c r="BF127" s="28">
        <f t="shared" si="311"/>
        <v>310.92</v>
      </c>
      <c r="BG127" s="28">
        <f t="shared" si="311"/>
        <v>78</v>
      </c>
      <c r="BH127" s="28">
        <f t="shared" si="311"/>
        <v>32.4</v>
      </c>
      <c r="BI127" s="28">
        <f t="shared" si="311"/>
        <v>16.440000000000001</v>
      </c>
      <c r="BJ127" s="28">
        <f t="shared" si="311"/>
        <v>12.27</v>
      </c>
      <c r="BK127" s="28">
        <f t="shared" si="311"/>
        <v>0</v>
      </c>
      <c r="BL127" s="28">
        <f t="shared" si="311"/>
        <v>28.63</v>
      </c>
      <c r="BM127" s="28">
        <f t="shared" si="311"/>
        <v>1.28</v>
      </c>
      <c r="BN127" s="110">
        <f t="shared" si="311"/>
        <v>380</v>
      </c>
      <c r="BO127" s="110">
        <f t="shared" si="311"/>
        <v>120</v>
      </c>
      <c r="BP127" s="110">
        <f t="shared" si="311"/>
        <v>55</v>
      </c>
      <c r="BQ127" s="110">
        <f t="shared" si="311"/>
        <v>30</v>
      </c>
      <c r="BR127" s="110">
        <f t="shared" si="311"/>
        <v>15</v>
      </c>
      <c r="BS127" s="110">
        <f t="shared" si="311"/>
        <v>0</v>
      </c>
      <c r="BT127" s="110">
        <f t="shared" si="311"/>
        <v>45</v>
      </c>
      <c r="BU127" s="110">
        <f t="shared" si="311"/>
        <v>2</v>
      </c>
      <c r="BV127" s="110">
        <f t="shared" ref="BV127:CT127" si="312">+BV125+BV126</f>
        <v>69.08</v>
      </c>
      <c r="BW127" s="110">
        <f t="shared" si="312"/>
        <v>42</v>
      </c>
      <c r="BX127" s="110">
        <f t="shared" si="312"/>
        <v>22.6</v>
      </c>
      <c r="BY127" s="110">
        <f t="shared" si="312"/>
        <v>13.56</v>
      </c>
      <c r="BZ127" s="110">
        <f t="shared" si="312"/>
        <v>2.73</v>
      </c>
      <c r="CA127" s="110">
        <f t="shared" si="312"/>
        <v>0</v>
      </c>
      <c r="CB127" s="110">
        <f t="shared" si="312"/>
        <v>16.37</v>
      </c>
      <c r="CC127" s="158">
        <f t="shared" si="312"/>
        <v>0.72</v>
      </c>
      <c r="CD127" s="110">
        <f t="shared" si="312"/>
        <v>69.08</v>
      </c>
      <c r="CE127" s="110">
        <f t="shared" si="312"/>
        <v>42</v>
      </c>
      <c r="CF127" s="110">
        <f t="shared" si="312"/>
        <v>22.6</v>
      </c>
      <c r="CG127" s="110">
        <f t="shared" si="312"/>
        <v>13.56</v>
      </c>
      <c r="CH127" s="110">
        <f t="shared" si="312"/>
        <v>2.73</v>
      </c>
      <c r="CI127" s="110">
        <f t="shared" si="312"/>
        <v>0</v>
      </c>
      <c r="CJ127" s="110">
        <f t="shared" si="312"/>
        <v>16.37</v>
      </c>
      <c r="CK127" s="110">
        <f t="shared" si="312"/>
        <v>0.72</v>
      </c>
      <c r="CL127" s="110">
        <f t="shared" si="312"/>
        <v>0</v>
      </c>
      <c r="CM127" s="110">
        <f t="shared" si="312"/>
        <v>380</v>
      </c>
      <c r="CN127" s="110">
        <f t="shared" si="312"/>
        <v>120</v>
      </c>
      <c r="CO127" s="110">
        <f t="shared" si="312"/>
        <v>55</v>
      </c>
      <c r="CP127" s="110">
        <f t="shared" si="312"/>
        <v>30</v>
      </c>
      <c r="CQ127" s="110">
        <f t="shared" si="312"/>
        <v>15</v>
      </c>
      <c r="CR127" s="110">
        <f t="shared" si="312"/>
        <v>0</v>
      </c>
      <c r="CS127" s="110">
        <f t="shared" si="312"/>
        <v>45</v>
      </c>
      <c r="CT127" s="110">
        <f t="shared" si="312"/>
        <v>2</v>
      </c>
    </row>
    <row r="128" spans="1:98" ht="20.100000000000001" customHeight="1">
      <c r="A128" s="19">
        <v>27</v>
      </c>
      <c r="B128" s="20" t="s">
        <v>99</v>
      </c>
      <c r="C128" s="21">
        <v>175</v>
      </c>
      <c r="D128" s="21">
        <v>100</v>
      </c>
      <c r="E128" s="10">
        <f t="shared" ref="E128:E135" si="313">C128+D128</f>
        <v>275</v>
      </c>
      <c r="F128" s="21">
        <v>25</v>
      </c>
      <c r="G128" s="42">
        <v>0</v>
      </c>
      <c r="H128" s="10">
        <f t="shared" si="243"/>
        <v>25</v>
      </c>
      <c r="I128" s="21">
        <v>9</v>
      </c>
      <c r="J128" s="21">
        <v>0</v>
      </c>
      <c r="K128" s="10">
        <f t="shared" si="238"/>
        <v>9</v>
      </c>
      <c r="L128" s="42">
        <v>25</v>
      </c>
      <c r="M128" s="42">
        <v>5</v>
      </c>
      <c r="N128" s="10">
        <f t="shared" si="272"/>
        <v>30</v>
      </c>
      <c r="O128" s="10">
        <f t="shared" ref="O128:P135" si="314">C128+F128+I128+L128</f>
        <v>234</v>
      </c>
      <c r="P128" s="23">
        <f t="shared" si="314"/>
        <v>105</v>
      </c>
      <c r="Q128" s="10">
        <f t="shared" si="230"/>
        <v>339</v>
      </c>
      <c r="R128" s="65">
        <f t="shared" si="158"/>
        <v>55.69</v>
      </c>
      <c r="S128" s="65">
        <f t="shared" si="159"/>
        <v>15</v>
      </c>
      <c r="T128" s="65">
        <f t="shared" si="160"/>
        <v>7.96</v>
      </c>
      <c r="U128" s="65">
        <f t="shared" si="161"/>
        <v>0</v>
      </c>
      <c r="V128" s="65">
        <f t="shared" si="162"/>
        <v>2.86</v>
      </c>
      <c r="W128" s="65">
        <f t="shared" si="163"/>
        <v>0</v>
      </c>
      <c r="X128" s="70">
        <f t="shared" si="164"/>
        <v>7.96</v>
      </c>
      <c r="Y128" s="70">
        <f t="shared" si="165"/>
        <v>0.75</v>
      </c>
      <c r="AH128" s="83">
        <f t="shared" si="244"/>
        <v>43.75</v>
      </c>
      <c r="AI128" s="83">
        <f t="shared" si="245"/>
        <v>25</v>
      </c>
      <c r="AJ128" s="83">
        <f t="shared" si="246"/>
        <v>6.25</v>
      </c>
      <c r="AK128" s="83">
        <f t="shared" si="247"/>
        <v>0</v>
      </c>
      <c r="AL128" s="83">
        <f t="shared" si="248"/>
        <v>2.25</v>
      </c>
      <c r="AM128" s="83">
        <f t="shared" si="249"/>
        <v>0</v>
      </c>
      <c r="AN128" s="83">
        <f t="shared" si="250"/>
        <v>6.25</v>
      </c>
      <c r="AO128" s="83">
        <f t="shared" si="251"/>
        <v>1.25</v>
      </c>
      <c r="AP128" s="70">
        <f t="shared" si="170"/>
        <v>99.44</v>
      </c>
      <c r="AQ128" s="70">
        <f t="shared" si="171"/>
        <v>40</v>
      </c>
      <c r="AR128" s="70">
        <f t="shared" si="172"/>
        <v>14.21</v>
      </c>
      <c r="AS128" s="70">
        <f t="shared" si="173"/>
        <v>0</v>
      </c>
      <c r="AT128" s="70">
        <f t="shared" si="174"/>
        <v>5.1099999999999994</v>
      </c>
      <c r="AU128" s="70">
        <f t="shared" si="175"/>
        <v>0</v>
      </c>
      <c r="AV128" s="70">
        <f t="shared" si="176"/>
        <v>14.21</v>
      </c>
      <c r="AW128" s="70">
        <f t="shared" si="177"/>
        <v>2</v>
      </c>
      <c r="AX128" s="70">
        <f t="shared" si="257"/>
        <v>43.75</v>
      </c>
      <c r="AY128" s="93">
        <f>ROUND(D128*16.66%,2)</f>
        <v>16.66</v>
      </c>
      <c r="AZ128" s="70">
        <f t="shared" ref="AZ128" si="315">ROUND(F128*22.97%,2)</f>
        <v>5.74</v>
      </c>
      <c r="BA128" s="70">
        <f t="shared" si="253"/>
        <v>0</v>
      </c>
      <c r="BB128" s="70">
        <f t="shared" si="259"/>
        <v>2.25</v>
      </c>
      <c r="BC128" s="70">
        <f t="shared" si="254"/>
        <v>0</v>
      </c>
      <c r="BD128" s="70">
        <f t="shared" si="255"/>
        <v>6.25</v>
      </c>
      <c r="BE128" s="70">
        <f t="shared" si="260"/>
        <v>1.2</v>
      </c>
      <c r="BF128" s="70">
        <f t="shared" si="183"/>
        <v>143.19</v>
      </c>
      <c r="BG128" s="70">
        <f t="shared" si="184"/>
        <v>56.66</v>
      </c>
      <c r="BH128" s="70">
        <f t="shared" si="185"/>
        <v>19.950000000000003</v>
      </c>
      <c r="BI128" s="70">
        <f t="shared" si="186"/>
        <v>0</v>
      </c>
      <c r="BJ128" s="70">
        <f t="shared" si="187"/>
        <v>7.3599999999999994</v>
      </c>
      <c r="BK128" s="70">
        <f t="shared" si="188"/>
        <v>0</v>
      </c>
      <c r="BL128" s="70">
        <f t="shared" si="189"/>
        <v>20.46</v>
      </c>
      <c r="BM128" s="70">
        <f t="shared" si="190"/>
        <v>3.2</v>
      </c>
      <c r="BN128" s="70">
        <v>175</v>
      </c>
      <c r="BO128" s="70">
        <v>100</v>
      </c>
      <c r="BP128" s="70">
        <v>25</v>
      </c>
      <c r="BQ128" s="70">
        <v>0</v>
      </c>
      <c r="BR128" s="70">
        <v>9</v>
      </c>
      <c r="BS128" s="70">
        <v>0</v>
      </c>
      <c r="BT128" s="70">
        <v>25</v>
      </c>
      <c r="BU128" s="70">
        <v>5</v>
      </c>
      <c r="BV128" s="70">
        <f t="shared" si="191"/>
        <v>31.81</v>
      </c>
      <c r="BW128" s="70">
        <f t="shared" si="192"/>
        <v>43.34</v>
      </c>
      <c r="BX128" s="70">
        <f t="shared" si="193"/>
        <v>5.05</v>
      </c>
      <c r="BY128" s="70">
        <f t="shared" si="194"/>
        <v>0</v>
      </c>
      <c r="BZ128" s="70">
        <f t="shared" si="195"/>
        <v>1.64</v>
      </c>
      <c r="CA128" s="70">
        <f t="shared" si="196"/>
        <v>0</v>
      </c>
      <c r="CB128" s="70">
        <f t="shared" si="197"/>
        <v>4.54</v>
      </c>
      <c r="CC128" s="156">
        <f t="shared" si="198"/>
        <v>1.8</v>
      </c>
      <c r="CD128" s="70">
        <f>ROUND(BV128*75%,2)</f>
        <v>23.86</v>
      </c>
      <c r="CE128" s="70">
        <f>ROUND(BW128*75%,2)</f>
        <v>32.51</v>
      </c>
      <c r="CF128" s="70">
        <f t="shared" si="199"/>
        <v>5.05</v>
      </c>
      <c r="CG128" s="70">
        <f t="shared" si="200"/>
        <v>0</v>
      </c>
      <c r="CH128" s="70">
        <f t="shared" si="201"/>
        <v>1.64</v>
      </c>
      <c r="CI128" s="70">
        <f t="shared" si="202"/>
        <v>0</v>
      </c>
      <c r="CJ128" s="70">
        <f t="shared" si="203"/>
        <v>4.54</v>
      </c>
      <c r="CK128" s="70">
        <f t="shared" si="204"/>
        <v>1.8</v>
      </c>
      <c r="CL128" s="70">
        <v>7.95</v>
      </c>
      <c r="CM128" s="70">
        <f t="shared" si="205"/>
        <v>175</v>
      </c>
      <c r="CN128" s="70">
        <f t="shared" si="206"/>
        <v>89.169999999999987</v>
      </c>
      <c r="CO128" s="70">
        <f t="shared" si="207"/>
        <v>25.000000000000004</v>
      </c>
      <c r="CP128" s="70">
        <f t="shared" si="208"/>
        <v>0</v>
      </c>
      <c r="CQ128" s="70">
        <f t="shared" si="209"/>
        <v>9</v>
      </c>
      <c r="CR128" s="70">
        <f t="shared" si="210"/>
        <v>0</v>
      </c>
      <c r="CS128" s="70">
        <f t="shared" si="211"/>
        <v>25</v>
      </c>
      <c r="CT128" s="70">
        <f t="shared" si="212"/>
        <v>5</v>
      </c>
    </row>
    <row r="129" spans="1:98" ht="20.100000000000001" customHeight="1">
      <c r="A129" s="19">
        <v>28</v>
      </c>
      <c r="B129" s="20" t="s">
        <v>100</v>
      </c>
      <c r="C129" s="21">
        <v>400</v>
      </c>
      <c r="D129" s="21">
        <v>80</v>
      </c>
      <c r="E129" s="10">
        <f t="shared" si="313"/>
        <v>480</v>
      </c>
      <c r="F129" s="21">
        <v>100</v>
      </c>
      <c r="G129" s="42">
        <v>0</v>
      </c>
      <c r="H129" s="10">
        <f t="shared" si="243"/>
        <v>100</v>
      </c>
      <c r="I129" s="21">
        <v>20</v>
      </c>
      <c r="J129" s="21">
        <v>0</v>
      </c>
      <c r="K129" s="10">
        <f t="shared" si="238"/>
        <v>20</v>
      </c>
      <c r="L129" s="42">
        <v>20</v>
      </c>
      <c r="M129" s="42">
        <v>1</v>
      </c>
      <c r="N129" s="10">
        <f t="shared" si="272"/>
        <v>21</v>
      </c>
      <c r="O129" s="10">
        <f t="shared" si="314"/>
        <v>540</v>
      </c>
      <c r="P129" s="23">
        <f t="shared" si="314"/>
        <v>81</v>
      </c>
      <c r="Q129" s="10">
        <f t="shared" si="230"/>
        <v>621</v>
      </c>
      <c r="R129" s="65">
        <f t="shared" si="158"/>
        <v>127.28</v>
      </c>
      <c r="S129" s="65">
        <f t="shared" si="159"/>
        <v>12</v>
      </c>
      <c r="T129" s="65">
        <f t="shared" si="160"/>
        <v>31.82</v>
      </c>
      <c r="U129" s="65">
        <f t="shared" si="161"/>
        <v>0</v>
      </c>
      <c r="V129" s="65">
        <f t="shared" si="162"/>
        <v>6.36</v>
      </c>
      <c r="W129" s="65">
        <f t="shared" si="163"/>
        <v>0</v>
      </c>
      <c r="X129" s="70">
        <f t="shared" si="164"/>
        <v>6.36</v>
      </c>
      <c r="Y129" s="70">
        <f t="shared" si="165"/>
        <v>0.15</v>
      </c>
      <c r="AH129" s="83">
        <f t="shared" si="244"/>
        <v>100</v>
      </c>
      <c r="AI129" s="83">
        <f t="shared" si="245"/>
        <v>20</v>
      </c>
      <c r="AJ129" s="86">
        <f t="shared" si="246"/>
        <v>25</v>
      </c>
      <c r="AK129" s="83">
        <f t="shared" si="247"/>
        <v>0</v>
      </c>
      <c r="AL129" s="83">
        <f t="shared" si="248"/>
        <v>5</v>
      </c>
      <c r="AM129" s="83">
        <f t="shared" si="249"/>
        <v>0</v>
      </c>
      <c r="AN129" s="83">
        <f t="shared" si="250"/>
        <v>5</v>
      </c>
      <c r="AO129" s="83">
        <f t="shared" si="251"/>
        <v>0.25</v>
      </c>
      <c r="AP129" s="70">
        <f t="shared" si="170"/>
        <v>227.28</v>
      </c>
      <c r="AQ129" s="70">
        <f t="shared" si="171"/>
        <v>32</v>
      </c>
      <c r="AR129" s="70">
        <f t="shared" si="172"/>
        <v>56.82</v>
      </c>
      <c r="AS129" s="70">
        <f t="shared" si="173"/>
        <v>0</v>
      </c>
      <c r="AT129" s="70">
        <f t="shared" si="174"/>
        <v>11.36</v>
      </c>
      <c r="AU129" s="70">
        <f t="shared" si="175"/>
        <v>0</v>
      </c>
      <c r="AV129" s="70">
        <f t="shared" si="176"/>
        <v>11.36</v>
      </c>
      <c r="AW129" s="70">
        <f t="shared" si="177"/>
        <v>0.4</v>
      </c>
      <c r="AX129" s="70">
        <f t="shared" si="257"/>
        <v>100</v>
      </c>
      <c r="AY129" s="93">
        <f t="shared" ref="AY129:AY130" si="316">ROUND(D129*16.66%,2)</f>
        <v>13.33</v>
      </c>
      <c r="AZ129" s="87">
        <v>22.97</v>
      </c>
      <c r="BA129" s="70">
        <f t="shared" si="253"/>
        <v>0</v>
      </c>
      <c r="BB129" s="70">
        <f t="shared" si="259"/>
        <v>5</v>
      </c>
      <c r="BC129" s="70">
        <f t="shared" si="254"/>
        <v>0</v>
      </c>
      <c r="BD129" s="70">
        <f t="shared" si="255"/>
        <v>5</v>
      </c>
      <c r="BE129" s="70">
        <f t="shared" si="260"/>
        <v>0.24</v>
      </c>
      <c r="BF129" s="70">
        <f t="shared" si="183"/>
        <v>327.27999999999997</v>
      </c>
      <c r="BG129" s="70">
        <f t="shared" si="184"/>
        <v>45.33</v>
      </c>
      <c r="BH129" s="70">
        <f t="shared" si="185"/>
        <v>79.789999999999992</v>
      </c>
      <c r="BI129" s="70">
        <f t="shared" si="186"/>
        <v>0</v>
      </c>
      <c r="BJ129" s="70">
        <f t="shared" si="187"/>
        <v>16.36</v>
      </c>
      <c r="BK129" s="70">
        <f t="shared" si="188"/>
        <v>0</v>
      </c>
      <c r="BL129" s="70">
        <f t="shared" si="189"/>
        <v>16.36</v>
      </c>
      <c r="BM129" s="70">
        <f t="shared" si="190"/>
        <v>0.64</v>
      </c>
      <c r="BN129" s="70">
        <v>400</v>
      </c>
      <c r="BO129" s="70">
        <v>80</v>
      </c>
      <c r="BP129" s="70">
        <v>100</v>
      </c>
      <c r="BQ129" s="70">
        <v>0</v>
      </c>
      <c r="BR129" s="70">
        <v>20</v>
      </c>
      <c r="BS129" s="70">
        <v>0</v>
      </c>
      <c r="BT129" s="70">
        <v>30</v>
      </c>
      <c r="BU129" s="70">
        <v>1</v>
      </c>
      <c r="BV129" s="70">
        <f t="shared" si="191"/>
        <v>72.72</v>
      </c>
      <c r="BW129" s="70">
        <f t="shared" si="192"/>
        <v>34.67</v>
      </c>
      <c r="BX129" s="70">
        <f t="shared" si="193"/>
        <v>20.21</v>
      </c>
      <c r="BY129" s="70">
        <f t="shared" si="194"/>
        <v>0</v>
      </c>
      <c r="BZ129" s="70">
        <f t="shared" si="195"/>
        <v>3.64</v>
      </c>
      <c r="CA129" s="70">
        <f t="shared" si="196"/>
        <v>0</v>
      </c>
      <c r="CB129" s="70">
        <f t="shared" si="197"/>
        <v>13.64</v>
      </c>
      <c r="CC129" s="156">
        <f t="shared" si="198"/>
        <v>0.36</v>
      </c>
      <c r="CD129" s="121">
        <f t="shared" ref="CD129" si="317">BV129</f>
        <v>72.72</v>
      </c>
      <c r="CE129" s="70">
        <f t="shared" ref="CE129:CE130" si="318">ROUND(BW129*75%,2)</f>
        <v>26</v>
      </c>
      <c r="CF129" s="70">
        <f t="shared" si="199"/>
        <v>20.21</v>
      </c>
      <c r="CG129" s="70">
        <f t="shared" si="200"/>
        <v>0</v>
      </c>
      <c r="CH129" s="70">
        <f t="shared" si="201"/>
        <v>3.64</v>
      </c>
      <c r="CI129" s="70">
        <f t="shared" si="202"/>
        <v>0</v>
      </c>
      <c r="CJ129" s="70">
        <f t="shared" si="203"/>
        <v>13.64</v>
      </c>
      <c r="CK129" s="70">
        <f t="shared" si="204"/>
        <v>0.36</v>
      </c>
      <c r="CL129" s="70"/>
      <c r="CM129" s="70">
        <f t="shared" si="205"/>
        <v>400</v>
      </c>
      <c r="CN129" s="70">
        <f t="shared" si="206"/>
        <v>71.33</v>
      </c>
      <c r="CO129" s="70">
        <f t="shared" si="207"/>
        <v>100</v>
      </c>
      <c r="CP129" s="70">
        <f t="shared" si="208"/>
        <v>0</v>
      </c>
      <c r="CQ129" s="70">
        <f t="shared" si="209"/>
        <v>20</v>
      </c>
      <c r="CR129" s="70">
        <f t="shared" si="210"/>
        <v>0</v>
      </c>
      <c r="CS129" s="70">
        <f t="shared" si="211"/>
        <v>30</v>
      </c>
      <c r="CT129" s="70">
        <f t="shared" si="212"/>
        <v>1</v>
      </c>
    </row>
    <row r="130" spans="1:98" ht="20.100000000000001" customHeight="1">
      <c r="A130" s="43">
        <v>29</v>
      </c>
      <c r="B130" s="34" t="s">
        <v>101</v>
      </c>
      <c r="C130" s="21">
        <v>65</v>
      </c>
      <c r="D130" s="21">
        <v>20</v>
      </c>
      <c r="E130" s="10">
        <f t="shared" si="313"/>
        <v>85</v>
      </c>
      <c r="F130" s="21">
        <v>165</v>
      </c>
      <c r="G130" s="42">
        <v>163</v>
      </c>
      <c r="H130" s="10">
        <f t="shared" si="243"/>
        <v>328</v>
      </c>
      <c r="I130" s="21">
        <v>5</v>
      </c>
      <c r="J130" s="21">
        <v>0</v>
      </c>
      <c r="K130" s="10">
        <f t="shared" si="238"/>
        <v>5</v>
      </c>
      <c r="L130" s="42">
        <v>10</v>
      </c>
      <c r="M130" s="42">
        <v>0</v>
      </c>
      <c r="N130" s="10">
        <f t="shared" si="272"/>
        <v>10</v>
      </c>
      <c r="O130" s="10">
        <f t="shared" si="314"/>
        <v>245</v>
      </c>
      <c r="P130" s="23">
        <f t="shared" si="314"/>
        <v>183</v>
      </c>
      <c r="Q130" s="10">
        <f t="shared" si="230"/>
        <v>428</v>
      </c>
      <c r="R130" s="65">
        <f t="shared" si="158"/>
        <v>20.68</v>
      </c>
      <c r="S130" s="65">
        <f t="shared" si="159"/>
        <v>3</v>
      </c>
      <c r="T130" s="65">
        <f t="shared" si="160"/>
        <v>52.5</v>
      </c>
      <c r="U130" s="65">
        <f t="shared" si="161"/>
        <v>24.45</v>
      </c>
      <c r="V130" s="65">
        <f t="shared" si="162"/>
        <v>1.59</v>
      </c>
      <c r="W130" s="65">
        <f t="shared" si="163"/>
        <v>0</v>
      </c>
      <c r="X130" s="70">
        <f t="shared" si="164"/>
        <v>3.18</v>
      </c>
      <c r="Y130" s="70">
        <f t="shared" si="165"/>
        <v>0</v>
      </c>
      <c r="AH130" s="86">
        <f t="shared" si="244"/>
        <v>16.25</v>
      </c>
      <c r="AI130" s="83">
        <f t="shared" si="245"/>
        <v>5</v>
      </c>
      <c r="AJ130" s="83">
        <f t="shared" si="246"/>
        <v>41.25</v>
      </c>
      <c r="AK130" s="83">
        <f t="shared" si="247"/>
        <v>40.75</v>
      </c>
      <c r="AL130" s="83">
        <f t="shared" si="248"/>
        <v>1.25</v>
      </c>
      <c r="AM130" s="83">
        <f t="shared" si="249"/>
        <v>0</v>
      </c>
      <c r="AN130" s="83">
        <f t="shared" si="250"/>
        <v>2.5</v>
      </c>
      <c r="AO130" s="83">
        <f t="shared" si="251"/>
        <v>0</v>
      </c>
      <c r="AP130" s="70">
        <f t="shared" si="170"/>
        <v>36.93</v>
      </c>
      <c r="AQ130" s="70">
        <f t="shared" si="171"/>
        <v>8</v>
      </c>
      <c r="AR130" s="70">
        <f t="shared" si="172"/>
        <v>93.75</v>
      </c>
      <c r="AS130" s="70">
        <f t="shared" si="173"/>
        <v>65.2</v>
      </c>
      <c r="AT130" s="70">
        <f t="shared" si="174"/>
        <v>2.84</v>
      </c>
      <c r="AU130" s="70">
        <f t="shared" si="175"/>
        <v>0</v>
      </c>
      <c r="AV130" s="70">
        <f t="shared" si="176"/>
        <v>5.68</v>
      </c>
      <c r="AW130" s="70">
        <f t="shared" si="177"/>
        <v>0</v>
      </c>
      <c r="AX130" s="87">
        <v>0</v>
      </c>
      <c r="AY130" s="93">
        <f t="shared" si="316"/>
        <v>3.33</v>
      </c>
      <c r="AZ130" s="70">
        <f t="shared" ref="AZ130:AZ135" si="319">ROUND(F130*22.97%,2)</f>
        <v>37.9</v>
      </c>
      <c r="BA130" s="87">
        <v>20.32</v>
      </c>
      <c r="BB130" s="70">
        <f t="shared" si="259"/>
        <v>1.25</v>
      </c>
      <c r="BC130" s="70">
        <f t="shared" si="254"/>
        <v>0</v>
      </c>
      <c r="BD130" s="70">
        <f t="shared" si="255"/>
        <v>2.5</v>
      </c>
      <c r="BE130" s="70">
        <f t="shared" si="260"/>
        <v>0</v>
      </c>
      <c r="BF130" s="70">
        <f t="shared" si="183"/>
        <v>36.93</v>
      </c>
      <c r="BG130" s="70">
        <f t="shared" si="184"/>
        <v>11.33</v>
      </c>
      <c r="BH130" s="70">
        <f t="shared" si="185"/>
        <v>131.65</v>
      </c>
      <c r="BI130" s="70">
        <f t="shared" si="186"/>
        <v>85.52000000000001</v>
      </c>
      <c r="BJ130" s="70">
        <f t="shared" si="187"/>
        <v>4.09</v>
      </c>
      <c r="BK130" s="70">
        <f t="shared" si="188"/>
        <v>0</v>
      </c>
      <c r="BL130" s="70">
        <f t="shared" si="189"/>
        <v>8.18</v>
      </c>
      <c r="BM130" s="70">
        <f t="shared" si="190"/>
        <v>0</v>
      </c>
      <c r="BN130" s="70">
        <v>38</v>
      </c>
      <c r="BO130" s="70">
        <v>12</v>
      </c>
      <c r="BP130" s="70">
        <v>134</v>
      </c>
      <c r="BQ130" s="70">
        <v>163</v>
      </c>
      <c r="BR130" s="70">
        <v>5</v>
      </c>
      <c r="BS130" s="70">
        <v>0</v>
      </c>
      <c r="BT130" s="70">
        <v>10</v>
      </c>
      <c r="BU130" s="70">
        <v>0</v>
      </c>
      <c r="BV130" s="70">
        <f t="shared" si="191"/>
        <v>1.07</v>
      </c>
      <c r="BW130" s="70">
        <f t="shared" si="192"/>
        <v>0.67</v>
      </c>
      <c r="BX130" s="70">
        <f t="shared" si="193"/>
        <v>2.35</v>
      </c>
      <c r="BY130" s="70">
        <f t="shared" si="194"/>
        <v>77.48</v>
      </c>
      <c r="BZ130" s="70">
        <f t="shared" si="195"/>
        <v>0.91</v>
      </c>
      <c r="CA130" s="70">
        <f t="shared" si="196"/>
        <v>0</v>
      </c>
      <c r="CB130" s="70">
        <f t="shared" si="197"/>
        <v>1.82</v>
      </c>
      <c r="CC130" s="156">
        <f t="shared" si="198"/>
        <v>0</v>
      </c>
      <c r="CD130" s="70">
        <f>ROUND(BV130*75%,2)</f>
        <v>0.8</v>
      </c>
      <c r="CE130" s="70">
        <f t="shared" si="318"/>
        <v>0.5</v>
      </c>
      <c r="CF130" s="70">
        <f t="shared" si="199"/>
        <v>2.35</v>
      </c>
      <c r="CG130" s="70">
        <f t="shared" si="200"/>
        <v>77.48</v>
      </c>
      <c r="CH130" s="70">
        <f t="shared" si="201"/>
        <v>0.91</v>
      </c>
      <c r="CI130" s="70">
        <f t="shared" si="202"/>
        <v>0</v>
      </c>
      <c r="CJ130" s="70">
        <f t="shared" si="203"/>
        <v>1.82</v>
      </c>
      <c r="CK130" s="70">
        <f t="shared" si="204"/>
        <v>0</v>
      </c>
      <c r="CL130" s="70"/>
      <c r="CM130" s="70">
        <f t="shared" si="205"/>
        <v>37.729999999999997</v>
      </c>
      <c r="CN130" s="70">
        <f t="shared" si="206"/>
        <v>11.83</v>
      </c>
      <c r="CO130" s="70">
        <f t="shared" si="207"/>
        <v>134</v>
      </c>
      <c r="CP130" s="70">
        <f t="shared" si="208"/>
        <v>163</v>
      </c>
      <c r="CQ130" s="70">
        <f t="shared" si="209"/>
        <v>5</v>
      </c>
      <c r="CR130" s="70">
        <f t="shared" si="210"/>
        <v>0</v>
      </c>
      <c r="CS130" s="70">
        <f t="shared" si="211"/>
        <v>10</v>
      </c>
      <c r="CT130" s="70">
        <f t="shared" si="212"/>
        <v>0</v>
      </c>
    </row>
    <row r="131" spans="1:98" ht="20.100000000000001" customHeight="1">
      <c r="A131" s="19">
        <v>30</v>
      </c>
      <c r="B131" s="20" t="s">
        <v>102</v>
      </c>
      <c r="C131" s="21">
        <v>175</v>
      </c>
      <c r="D131" s="21">
        <v>30</v>
      </c>
      <c r="E131" s="10">
        <f t="shared" si="313"/>
        <v>205</v>
      </c>
      <c r="F131" s="21">
        <v>0</v>
      </c>
      <c r="G131" s="42">
        <v>0</v>
      </c>
      <c r="H131" s="10">
        <f t="shared" si="243"/>
        <v>0</v>
      </c>
      <c r="I131" s="21">
        <v>5</v>
      </c>
      <c r="J131" s="21">
        <v>0</v>
      </c>
      <c r="K131" s="10">
        <f t="shared" si="238"/>
        <v>5</v>
      </c>
      <c r="L131" s="42">
        <v>20</v>
      </c>
      <c r="M131" s="42">
        <v>0</v>
      </c>
      <c r="N131" s="10">
        <f t="shared" si="272"/>
        <v>20</v>
      </c>
      <c r="O131" s="10">
        <f t="shared" si="314"/>
        <v>200</v>
      </c>
      <c r="P131" s="23">
        <f t="shared" si="314"/>
        <v>30</v>
      </c>
      <c r="Q131" s="10">
        <f t="shared" si="230"/>
        <v>230</v>
      </c>
      <c r="R131" s="65">
        <f t="shared" si="158"/>
        <v>55.69</v>
      </c>
      <c r="S131" s="65">
        <f t="shared" si="159"/>
        <v>4.5</v>
      </c>
      <c r="T131" s="65">
        <f t="shared" si="160"/>
        <v>0</v>
      </c>
      <c r="U131" s="65">
        <f t="shared" si="161"/>
        <v>0</v>
      </c>
      <c r="V131" s="65">
        <f t="shared" si="162"/>
        <v>1.59</v>
      </c>
      <c r="W131" s="65">
        <f t="shared" si="163"/>
        <v>0</v>
      </c>
      <c r="X131" s="70">
        <f t="shared" si="164"/>
        <v>6.36</v>
      </c>
      <c r="Y131" s="70">
        <f t="shared" si="165"/>
        <v>0</v>
      </c>
      <c r="AH131" s="83">
        <f t="shared" si="244"/>
        <v>43.75</v>
      </c>
      <c r="AI131" s="83">
        <f t="shared" si="245"/>
        <v>7.5</v>
      </c>
      <c r="AJ131" s="83">
        <f t="shared" si="246"/>
        <v>0</v>
      </c>
      <c r="AK131" s="83">
        <f t="shared" si="247"/>
        <v>0</v>
      </c>
      <c r="AL131" s="83">
        <f t="shared" si="248"/>
        <v>1.25</v>
      </c>
      <c r="AM131" s="83">
        <f t="shared" si="249"/>
        <v>0</v>
      </c>
      <c r="AN131" s="83">
        <f t="shared" si="250"/>
        <v>5</v>
      </c>
      <c r="AO131" s="83">
        <f t="shared" si="251"/>
        <v>0</v>
      </c>
      <c r="AP131" s="70">
        <f t="shared" si="170"/>
        <v>99.44</v>
      </c>
      <c r="AQ131" s="70">
        <f t="shared" si="171"/>
        <v>12</v>
      </c>
      <c r="AR131" s="70">
        <f t="shared" si="172"/>
        <v>0</v>
      </c>
      <c r="AS131" s="70">
        <f t="shared" si="173"/>
        <v>0</v>
      </c>
      <c r="AT131" s="70">
        <f t="shared" si="174"/>
        <v>2.84</v>
      </c>
      <c r="AU131" s="70">
        <f t="shared" si="175"/>
        <v>0</v>
      </c>
      <c r="AV131" s="70">
        <f t="shared" si="176"/>
        <v>11.36</v>
      </c>
      <c r="AW131" s="70">
        <f t="shared" si="177"/>
        <v>0</v>
      </c>
      <c r="AX131" s="70">
        <f t="shared" si="257"/>
        <v>43.75</v>
      </c>
      <c r="AY131" s="93">
        <f>ROUND(D131*16.66%,2)</f>
        <v>5</v>
      </c>
      <c r="AZ131" s="70">
        <f t="shared" si="319"/>
        <v>0</v>
      </c>
      <c r="BA131" s="70">
        <f t="shared" si="253"/>
        <v>0</v>
      </c>
      <c r="BB131" s="70">
        <f t="shared" si="259"/>
        <v>1.25</v>
      </c>
      <c r="BC131" s="70">
        <f t="shared" si="254"/>
        <v>0</v>
      </c>
      <c r="BD131" s="70">
        <f t="shared" si="255"/>
        <v>5</v>
      </c>
      <c r="BE131" s="70">
        <f t="shared" si="260"/>
        <v>0</v>
      </c>
      <c r="BF131" s="70">
        <f t="shared" si="183"/>
        <v>143.19</v>
      </c>
      <c r="BG131" s="70">
        <f t="shared" si="184"/>
        <v>17</v>
      </c>
      <c r="BH131" s="70">
        <f t="shared" si="185"/>
        <v>0</v>
      </c>
      <c r="BI131" s="70">
        <f t="shared" si="186"/>
        <v>0</v>
      </c>
      <c r="BJ131" s="70">
        <f t="shared" si="187"/>
        <v>4.09</v>
      </c>
      <c r="BK131" s="70">
        <f t="shared" si="188"/>
        <v>0</v>
      </c>
      <c r="BL131" s="70">
        <f t="shared" si="189"/>
        <v>16.36</v>
      </c>
      <c r="BM131" s="70">
        <f t="shared" si="190"/>
        <v>0</v>
      </c>
      <c r="BN131" s="70">
        <v>190</v>
      </c>
      <c r="BO131" s="70">
        <v>30</v>
      </c>
      <c r="BP131" s="70">
        <v>0</v>
      </c>
      <c r="BQ131" s="70">
        <v>0</v>
      </c>
      <c r="BR131" s="70">
        <v>5</v>
      </c>
      <c r="BS131" s="70">
        <v>0</v>
      </c>
      <c r="BT131" s="70">
        <v>30</v>
      </c>
      <c r="BU131" s="70">
        <v>0</v>
      </c>
      <c r="BV131" s="70">
        <f t="shared" si="191"/>
        <v>46.81</v>
      </c>
      <c r="BW131" s="70">
        <f t="shared" si="192"/>
        <v>13</v>
      </c>
      <c r="BX131" s="70">
        <f t="shared" si="193"/>
        <v>0</v>
      </c>
      <c r="BY131" s="70">
        <f t="shared" si="194"/>
        <v>0</v>
      </c>
      <c r="BZ131" s="70">
        <f t="shared" si="195"/>
        <v>0.91</v>
      </c>
      <c r="CA131" s="70">
        <f t="shared" si="196"/>
        <v>0</v>
      </c>
      <c r="CB131" s="70">
        <f t="shared" si="197"/>
        <v>13.64</v>
      </c>
      <c r="CC131" s="156">
        <f t="shared" si="198"/>
        <v>0</v>
      </c>
      <c r="CD131" s="121">
        <f t="shared" ref="CD131:CE134" si="320">BV131</f>
        <v>46.81</v>
      </c>
      <c r="CE131" s="121">
        <f t="shared" si="320"/>
        <v>13</v>
      </c>
      <c r="CF131" s="70">
        <f t="shared" si="199"/>
        <v>0</v>
      </c>
      <c r="CG131" s="70">
        <f t="shared" si="200"/>
        <v>0</v>
      </c>
      <c r="CH131" s="70">
        <f t="shared" si="201"/>
        <v>0.91</v>
      </c>
      <c r="CI131" s="70">
        <f t="shared" si="202"/>
        <v>0</v>
      </c>
      <c r="CJ131" s="70">
        <f t="shared" si="203"/>
        <v>13.64</v>
      </c>
      <c r="CK131" s="70">
        <f t="shared" si="204"/>
        <v>0</v>
      </c>
      <c r="CL131" s="70"/>
      <c r="CM131" s="70">
        <f t="shared" si="205"/>
        <v>190</v>
      </c>
      <c r="CN131" s="70">
        <f t="shared" si="206"/>
        <v>30</v>
      </c>
      <c r="CO131" s="70">
        <f t="shared" si="207"/>
        <v>0</v>
      </c>
      <c r="CP131" s="70">
        <f t="shared" si="208"/>
        <v>0</v>
      </c>
      <c r="CQ131" s="70">
        <f t="shared" si="209"/>
        <v>5</v>
      </c>
      <c r="CR131" s="70">
        <f t="shared" si="210"/>
        <v>0</v>
      </c>
      <c r="CS131" s="70">
        <f t="shared" si="211"/>
        <v>30</v>
      </c>
      <c r="CT131" s="70">
        <f t="shared" si="212"/>
        <v>0</v>
      </c>
    </row>
    <row r="132" spans="1:98" ht="20.100000000000001" customHeight="1">
      <c r="A132" s="19">
        <v>31</v>
      </c>
      <c r="B132" s="20" t="s">
        <v>103</v>
      </c>
      <c r="C132" s="21">
        <v>130</v>
      </c>
      <c r="D132" s="21">
        <v>20</v>
      </c>
      <c r="E132" s="10">
        <f t="shared" si="313"/>
        <v>150</v>
      </c>
      <c r="F132" s="21">
        <v>0</v>
      </c>
      <c r="G132" s="42">
        <v>0</v>
      </c>
      <c r="H132" s="10">
        <f t="shared" si="243"/>
        <v>0</v>
      </c>
      <c r="I132" s="21">
        <v>10</v>
      </c>
      <c r="J132" s="21">
        <v>0</v>
      </c>
      <c r="K132" s="10">
        <f t="shared" si="238"/>
        <v>10</v>
      </c>
      <c r="L132" s="42">
        <v>15</v>
      </c>
      <c r="M132" s="42">
        <v>0</v>
      </c>
      <c r="N132" s="10">
        <f t="shared" si="272"/>
        <v>15</v>
      </c>
      <c r="O132" s="10">
        <f t="shared" si="314"/>
        <v>155</v>
      </c>
      <c r="P132" s="23">
        <f t="shared" si="314"/>
        <v>20</v>
      </c>
      <c r="Q132" s="10">
        <f t="shared" si="230"/>
        <v>175</v>
      </c>
      <c r="R132" s="65">
        <f t="shared" si="158"/>
        <v>41.37</v>
      </c>
      <c r="S132" s="65">
        <f t="shared" si="159"/>
        <v>3</v>
      </c>
      <c r="T132" s="65">
        <f t="shared" si="160"/>
        <v>0</v>
      </c>
      <c r="U132" s="65">
        <f t="shared" si="161"/>
        <v>0</v>
      </c>
      <c r="V132" s="65">
        <f t="shared" si="162"/>
        <v>3.18</v>
      </c>
      <c r="W132" s="65">
        <f t="shared" si="163"/>
        <v>0</v>
      </c>
      <c r="X132" s="70">
        <f t="shared" si="164"/>
        <v>4.7699999999999996</v>
      </c>
      <c r="Y132" s="70">
        <f t="shared" si="165"/>
        <v>0</v>
      </c>
      <c r="AH132" s="83">
        <f t="shared" si="244"/>
        <v>32.5</v>
      </c>
      <c r="AI132" s="83">
        <f t="shared" si="245"/>
        <v>5</v>
      </c>
      <c r="AJ132" s="83">
        <f t="shared" si="246"/>
        <v>0</v>
      </c>
      <c r="AK132" s="83">
        <f t="shared" si="247"/>
        <v>0</v>
      </c>
      <c r="AL132" s="83">
        <f t="shared" si="248"/>
        <v>2.5</v>
      </c>
      <c r="AM132" s="83">
        <f t="shared" si="249"/>
        <v>0</v>
      </c>
      <c r="AN132" s="83">
        <f t="shared" si="250"/>
        <v>3.75</v>
      </c>
      <c r="AO132" s="83">
        <f t="shared" si="251"/>
        <v>0</v>
      </c>
      <c r="AP132" s="70">
        <f t="shared" si="170"/>
        <v>73.87</v>
      </c>
      <c r="AQ132" s="70">
        <f t="shared" si="171"/>
        <v>8</v>
      </c>
      <c r="AR132" s="70">
        <f t="shared" si="172"/>
        <v>0</v>
      </c>
      <c r="AS132" s="70">
        <f t="shared" si="173"/>
        <v>0</v>
      </c>
      <c r="AT132" s="70">
        <f t="shared" si="174"/>
        <v>5.68</v>
      </c>
      <c r="AU132" s="70">
        <f t="shared" si="175"/>
        <v>0</v>
      </c>
      <c r="AV132" s="70">
        <f t="shared" si="176"/>
        <v>8.52</v>
      </c>
      <c r="AW132" s="70">
        <f t="shared" si="177"/>
        <v>0</v>
      </c>
      <c r="AX132" s="70">
        <f t="shared" si="257"/>
        <v>32.5</v>
      </c>
      <c r="AY132" s="70">
        <f t="shared" si="258"/>
        <v>5</v>
      </c>
      <c r="AZ132" s="70">
        <f t="shared" si="319"/>
        <v>0</v>
      </c>
      <c r="BA132" s="70">
        <f t="shared" si="253"/>
        <v>0</v>
      </c>
      <c r="BB132" s="70">
        <f t="shared" si="259"/>
        <v>2.5</v>
      </c>
      <c r="BC132" s="70">
        <f t="shared" si="254"/>
        <v>0</v>
      </c>
      <c r="BD132" s="70">
        <f t="shared" si="255"/>
        <v>3.75</v>
      </c>
      <c r="BE132" s="70">
        <f t="shared" si="260"/>
        <v>0</v>
      </c>
      <c r="BF132" s="70">
        <f t="shared" si="183"/>
        <v>106.37</v>
      </c>
      <c r="BG132" s="70">
        <f t="shared" si="184"/>
        <v>13</v>
      </c>
      <c r="BH132" s="70">
        <f t="shared" si="185"/>
        <v>0</v>
      </c>
      <c r="BI132" s="70">
        <f t="shared" si="186"/>
        <v>0</v>
      </c>
      <c r="BJ132" s="70">
        <f t="shared" si="187"/>
        <v>8.18</v>
      </c>
      <c r="BK132" s="70">
        <f t="shared" si="188"/>
        <v>0</v>
      </c>
      <c r="BL132" s="70">
        <f t="shared" si="189"/>
        <v>12.27</v>
      </c>
      <c r="BM132" s="70">
        <f t="shared" si="190"/>
        <v>0</v>
      </c>
      <c r="BN132" s="70">
        <v>130</v>
      </c>
      <c r="BO132" s="70">
        <v>20</v>
      </c>
      <c r="BP132" s="70">
        <v>0</v>
      </c>
      <c r="BQ132" s="70">
        <v>0</v>
      </c>
      <c r="BR132" s="70">
        <v>10</v>
      </c>
      <c r="BS132" s="70">
        <v>0</v>
      </c>
      <c r="BT132" s="70">
        <v>15</v>
      </c>
      <c r="BU132" s="70">
        <v>0</v>
      </c>
      <c r="BV132" s="70">
        <f t="shared" si="191"/>
        <v>23.63</v>
      </c>
      <c r="BW132" s="70">
        <f t="shared" si="192"/>
        <v>7</v>
      </c>
      <c r="BX132" s="70">
        <f t="shared" si="193"/>
        <v>0</v>
      </c>
      <c r="BY132" s="70">
        <f t="shared" si="194"/>
        <v>0</v>
      </c>
      <c r="BZ132" s="70">
        <f t="shared" si="195"/>
        <v>1.82</v>
      </c>
      <c r="CA132" s="70">
        <f t="shared" si="196"/>
        <v>0</v>
      </c>
      <c r="CB132" s="70">
        <f t="shared" si="197"/>
        <v>2.73</v>
      </c>
      <c r="CC132" s="156">
        <f t="shared" si="198"/>
        <v>0</v>
      </c>
      <c r="CD132" s="121">
        <f t="shared" si="320"/>
        <v>23.63</v>
      </c>
      <c r="CE132" s="121">
        <f t="shared" si="320"/>
        <v>7</v>
      </c>
      <c r="CF132" s="70">
        <f t="shared" si="199"/>
        <v>0</v>
      </c>
      <c r="CG132" s="70">
        <f t="shared" si="200"/>
        <v>0</v>
      </c>
      <c r="CH132" s="70">
        <f t="shared" si="201"/>
        <v>1.82</v>
      </c>
      <c r="CI132" s="70">
        <f t="shared" si="202"/>
        <v>0</v>
      </c>
      <c r="CJ132" s="70">
        <f t="shared" si="203"/>
        <v>2.73</v>
      </c>
      <c r="CK132" s="70">
        <f t="shared" si="204"/>
        <v>0</v>
      </c>
      <c r="CL132" s="70"/>
      <c r="CM132" s="70">
        <f t="shared" si="205"/>
        <v>130</v>
      </c>
      <c r="CN132" s="70">
        <f t="shared" si="206"/>
        <v>20</v>
      </c>
      <c r="CO132" s="70">
        <f t="shared" si="207"/>
        <v>0</v>
      </c>
      <c r="CP132" s="70">
        <f t="shared" si="208"/>
        <v>0</v>
      </c>
      <c r="CQ132" s="70">
        <f t="shared" si="209"/>
        <v>10</v>
      </c>
      <c r="CR132" s="70">
        <f t="shared" si="210"/>
        <v>0</v>
      </c>
      <c r="CS132" s="70">
        <f t="shared" si="211"/>
        <v>15</v>
      </c>
      <c r="CT132" s="70">
        <f t="shared" si="212"/>
        <v>0</v>
      </c>
    </row>
    <row r="133" spans="1:98" ht="20.100000000000001" customHeight="1">
      <c r="A133" s="19">
        <v>32</v>
      </c>
      <c r="B133" s="20" t="s">
        <v>104</v>
      </c>
      <c r="C133" s="21">
        <v>225</v>
      </c>
      <c r="D133" s="21">
        <v>95</v>
      </c>
      <c r="E133" s="10">
        <f t="shared" si="313"/>
        <v>320</v>
      </c>
      <c r="F133" s="21">
        <v>0</v>
      </c>
      <c r="G133" s="42">
        <v>0</v>
      </c>
      <c r="H133" s="10">
        <f t="shared" si="243"/>
        <v>0</v>
      </c>
      <c r="I133" s="21">
        <v>5</v>
      </c>
      <c r="J133" s="21">
        <v>4</v>
      </c>
      <c r="K133" s="10">
        <f t="shared" si="238"/>
        <v>9</v>
      </c>
      <c r="L133" s="42">
        <v>20</v>
      </c>
      <c r="M133" s="42">
        <v>4</v>
      </c>
      <c r="N133" s="10">
        <f t="shared" si="272"/>
        <v>24</v>
      </c>
      <c r="O133" s="10">
        <f t="shared" si="314"/>
        <v>250</v>
      </c>
      <c r="P133" s="23">
        <f t="shared" si="314"/>
        <v>103</v>
      </c>
      <c r="Q133" s="10">
        <f t="shared" si="230"/>
        <v>353</v>
      </c>
      <c r="R133" s="65">
        <f t="shared" si="158"/>
        <v>71.599999999999994</v>
      </c>
      <c r="S133" s="65">
        <f t="shared" si="159"/>
        <v>14.25</v>
      </c>
      <c r="T133" s="65">
        <f t="shared" si="160"/>
        <v>0</v>
      </c>
      <c r="U133" s="65">
        <f t="shared" si="161"/>
        <v>0</v>
      </c>
      <c r="V133" s="65">
        <f t="shared" si="162"/>
        <v>1.59</v>
      </c>
      <c r="W133" s="65">
        <f t="shared" si="163"/>
        <v>0.6</v>
      </c>
      <c r="X133" s="70">
        <f t="shared" si="164"/>
        <v>6.36</v>
      </c>
      <c r="Y133" s="70">
        <f t="shared" si="165"/>
        <v>0.6</v>
      </c>
      <c r="AH133" s="83">
        <f t="shared" si="244"/>
        <v>56.25</v>
      </c>
      <c r="AI133" s="83">
        <f t="shared" si="245"/>
        <v>23.75</v>
      </c>
      <c r="AJ133" s="83">
        <f t="shared" si="246"/>
        <v>0</v>
      </c>
      <c r="AK133" s="83">
        <f t="shared" si="247"/>
        <v>0</v>
      </c>
      <c r="AL133" s="83">
        <f t="shared" si="248"/>
        <v>1.25</v>
      </c>
      <c r="AM133" s="83">
        <f t="shared" si="249"/>
        <v>1</v>
      </c>
      <c r="AN133" s="83">
        <f t="shared" si="250"/>
        <v>5</v>
      </c>
      <c r="AO133" s="83">
        <f t="shared" si="251"/>
        <v>1</v>
      </c>
      <c r="AP133" s="70">
        <f t="shared" si="170"/>
        <v>127.85</v>
      </c>
      <c r="AQ133" s="70">
        <f t="shared" si="171"/>
        <v>38</v>
      </c>
      <c r="AR133" s="70">
        <f t="shared" si="172"/>
        <v>0</v>
      </c>
      <c r="AS133" s="70">
        <f t="shared" si="173"/>
        <v>0</v>
      </c>
      <c r="AT133" s="70">
        <f t="shared" si="174"/>
        <v>2.84</v>
      </c>
      <c r="AU133" s="70">
        <f t="shared" si="175"/>
        <v>1.6</v>
      </c>
      <c r="AV133" s="70">
        <f t="shared" si="176"/>
        <v>11.36</v>
      </c>
      <c r="AW133" s="70">
        <f t="shared" si="177"/>
        <v>1.6</v>
      </c>
      <c r="AX133" s="70">
        <f t="shared" si="257"/>
        <v>56.25</v>
      </c>
      <c r="AY133" s="93">
        <f>ROUND(D133*16.66%,2)</f>
        <v>15.83</v>
      </c>
      <c r="AZ133" s="70">
        <f t="shared" si="319"/>
        <v>0</v>
      </c>
      <c r="BA133" s="70">
        <f t="shared" si="253"/>
        <v>0</v>
      </c>
      <c r="BB133" s="70">
        <f t="shared" si="259"/>
        <v>1.25</v>
      </c>
      <c r="BC133" s="70">
        <f t="shared" si="254"/>
        <v>1</v>
      </c>
      <c r="BD133" s="70">
        <f t="shared" si="255"/>
        <v>5</v>
      </c>
      <c r="BE133" s="70">
        <f t="shared" si="260"/>
        <v>0.96</v>
      </c>
      <c r="BF133" s="70">
        <f t="shared" si="183"/>
        <v>184.1</v>
      </c>
      <c r="BG133" s="70">
        <f t="shared" si="184"/>
        <v>53.83</v>
      </c>
      <c r="BH133" s="70">
        <f t="shared" si="185"/>
        <v>0</v>
      </c>
      <c r="BI133" s="70">
        <f t="shared" si="186"/>
        <v>0</v>
      </c>
      <c r="BJ133" s="70">
        <f t="shared" si="187"/>
        <v>4.09</v>
      </c>
      <c r="BK133" s="70">
        <f t="shared" si="188"/>
        <v>2.6</v>
      </c>
      <c r="BL133" s="70">
        <f t="shared" si="189"/>
        <v>16.36</v>
      </c>
      <c r="BM133" s="70">
        <f t="shared" si="190"/>
        <v>2.56</v>
      </c>
      <c r="BN133" s="70">
        <v>232</v>
      </c>
      <c r="BO133" s="70">
        <v>95</v>
      </c>
      <c r="BP133" s="70">
        <v>0</v>
      </c>
      <c r="BQ133" s="70">
        <v>0</v>
      </c>
      <c r="BR133" s="70">
        <v>5</v>
      </c>
      <c r="BS133" s="70">
        <v>4</v>
      </c>
      <c r="BT133" s="70">
        <v>25</v>
      </c>
      <c r="BU133" s="70">
        <v>4</v>
      </c>
      <c r="BV133" s="70">
        <f t="shared" si="191"/>
        <v>47.9</v>
      </c>
      <c r="BW133" s="70">
        <f t="shared" si="192"/>
        <v>41.17</v>
      </c>
      <c r="BX133" s="70">
        <f t="shared" si="193"/>
        <v>0</v>
      </c>
      <c r="BY133" s="70">
        <f t="shared" si="194"/>
        <v>0</v>
      </c>
      <c r="BZ133" s="70">
        <f t="shared" si="195"/>
        <v>0.91</v>
      </c>
      <c r="CA133" s="70">
        <f t="shared" si="196"/>
        <v>1.4</v>
      </c>
      <c r="CB133" s="70">
        <f t="shared" si="197"/>
        <v>8.64</v>
      </c>
      <c r="CC133" s="156">
        <f t="shared" si="198"/>
        <v>1.44</v>
      </c>
      <c r="CD133" s="121">
        <f t="shared" si="320"/>
        <v>47.9</v>
      </c>
      <c r="CE133" s="70">
        <f>ROUND(BW133*75%,2)</f>
        <v>30.88</v>
      </c>
      <c r="CF133" s="70">
        <f t="shared" si="199"/>
        <v>0</v>
      </c>
      <c r="CG133" s="70">
        <f t="shared" si="200"/>
        <v>0</v>
      </c>
      <c r="CH133" s="70">
        <f t="shared" si="201"/>
        <v>0.91</v>
      </c>
      <c r="CI133" s="70">
        <f t="shared" si="202"/>
        <v>1.4</v>
      </c>
      <c r="CJ133" s="70">
        <f t="shared" si="203"/>
        <v>8.64</v>
      </c>
      <c r="CK133" s="70">
        <f t="shared" si="204"/>
        <v>1.44</v>
      </c>
      <c r="CL133" s="70"/>
      <c r="CM133" s="70">
        <f t="shared" si="205"/>
        <v>232</v>
      </c>
      <c r="CN133" s="70">
        <f t="shared" si="206"/>
        <v>84.71</v>
      </c>
      <c r="CO133" s="70">
        <f t="shared" si="207"/>
        <v>0</v>
      </c>
      <c r="CP133" s="70">
        <f t="shared" si="208"/>
        <v>0</v>
      </c>
      <c r="CQ133" s="70">
        <f t="shared" si="209"/>
        <v>5</v>
      </c>
      <c r="CR133" s="70">
        <f t="shared" si="210"/>
        <v>4</v>
      </c>
      <c r="CS133" s="70">
        <f t="shared" si="211"/>
        <v>25</v>
      </c>
      <c r="CT133" s="70">
        <f t="shared" si="212"/>
        <v>4</v>
      </c>
    </row>
    <row r="134" spans="1:98" ht="20.100000000000001" customHeight="1">
      <c r="A134" s="19">
        <v>33</v>
      </c>
      <c r="B134" s="20" t="s">
        <v>105</v>
      </c>
      <c r="C134" s="21">
        <v>210</v>
      </c>
      <c r="D134" s="21">
        <v>200</v>
      </c>
      <c r="E134" s="10">
        <f t="shared" si="313"/>
        <v>410</v>
      </c>
      <c r="F134" s="21">
        <v>0</v>
      </c>
      <c r="G134" s="42">
        <v>0</v>
      </c>
      <c r="H134" s="10">
        <f t="shared" si="243"/>
        <v>0</v>
      </c>
      <c r="I134" s="21">
        <v>0</v>
      </c>
      <c r="J134" s="21">
        <v>0</v>
      </c>
      <c r="K134" s="10">
        <f t="shared" si="238"/>
        <v>0</v>
      </c>
      <c r="L134" s="42">
        <v>0</v>
      </c>
      <c r="M134" s="42">
        <v>0</v>
      </c>
      <c r="N134" s="10">
        <f t="shared" si="272"/>
        <v>0</v>
      </c>
      <c r="O134" s="10">
        <f t="shared" si="314"/>
        <v>210</v>
      </c>
      <c r="P134" s="23">
        <f t="shared" si="314"/>
        <v>200</v>
      </c>
      <c r="Q134" s="10">
        <f t="shared" si="230"/>
        <v>410</v>
      </c>
      <c r="R134" s="65">
        <f t="shared" si="158"/>
        <v>66.819999999999993</v>
      </c>
      <c r="S134" s="65">
        <f t="shared" si="159"/>
        <v>30</v>
      </c>
      <c r="T134" s="65">
        <f t="shared" si="160"/>
        <v>0</v>
      </c>
      <c r="U134" s="65">
        <f t="shared" si="161"/>
        <v>0</v>
      </c>
      <c r="V134" s="65">
        <f t="shared" si="162"/>
        <v>0</v>
      </c>
      <c r="W134" s="65">
        <f t="shared" si="163"/>
        <v>0</v>
      </c>
      <c r="X134" s="70">
        <f t="shared" si="164"/>
        <v>0</v>
      </c>
      <c r="Y134" s="70">
        <f t="shared" si="165"/>
        <v>0</v>
      </c>
      <c r="AH134" s="83">
        <f t="shared" si="244"/>
        <v>52.5</v>
      </c>
      <c r="AI134" s="83">
        <f t="shared" si="245"/>
        <v>50</v>
      </c>
      <c r="AJ134" s="83">
        <f t="shared" si="246"/>
        <v>0</v>
      </c>
      <c r="AK134" s="83">
        <f t="shared" si="247"/>
        <v>0</v>
      </c>
      <c r="AL134" s="83">
        <f t="shared" si="248"/>
        <v>0</v>
      </c>
      <c r="AM134" s="83">
        <f t="shared" si="249"/>
        <v>0</v>
      </c>
      <c r="AN134" s="83">
        <f t="shared" si="250"/>
        <v>0</v>
      </c>
      <c r="AO134" s="83">
        <f t="shared" si="251"/>
        <v>0</v>
      </c>
      <c r="AP134" s="70">
        <f t="shared" si="170"/>
        <v>119.32</v>
      </c>
      <c r="AQ134" s="70">
        <f t="shared" si="171"/>
        <v>80</v>
      </c>
      <c r="AR134" s="70">
        <f t="shared" si="172"/>
        <v>0</v>
      </c>
      <c r="AS134" s="70">
        <f t="shared" si="173"/>
        <v>0</v>
      </c>
      <c r="AT134" s="70">
        <f t="shared" si="174"/>
        <v>0</v>
      </c>
      <c r="AU134" s="70">
        <f t="shared" si="175"/>
        <v>0</v>
      </c>
      <c r="AV134" s="70">
        <f t="shared" si="176"/>
        <v>0</v>
      </c>
      <c r="AW134" s="70">
        <f t="shared" si="177"/>
        <v>0</v>
      </c>
      <c r="AX134" s="70">
        <f t="shared" si="257"/>
        <v>52.5</v>
      </c>
      <c r="AY134" s="70">
        <f t="shared" si="258"/>
        <v>50</v>
      </c>
      <c r="AZ134" s="70">
        <f t="shared" si="319"/>
        <v>0</v>
      </c>
      <c r="BA134" s="70">
        <f t="shared" si="253"/>
        <v>0</v>
      </c>
      <c r="BB134" s="70">
        <f t="shared" si="259"/>
        <v>0</v>
      </c>
      <c r="BC134" s="70">
        <f t="shared" si="254"/>
        <v>0</v>
      </c>
      <c r="BD134" s="70">
        <f t="shared" si="255"/>
        <v>0</v>
      </c>
      <c r="BE134" s="70">
        <f t="shared" si="260"/>
        <v>0</v>
      </c>
      <c r="BF134" s="70">
        <f t="shared" si="183"/>
        <v>171.82</v>
      </c>
      <c r="BG134" s="70">
        <f t="shared" si="184"/>
        <v>130</v>
      </c>
      <c r="BH134" s="70">
        <f t="shared" si="185"/>
        <v>0</v>
      </c>
      <c r="BI134" s="70">
        <f t="shared" si="186"/>
        <v>0</v>
      </c>
      <c r="BJ134" s="70">
        <f t="shared" si="187"/>
        <v>0</v>
      </c>
      <c r="BK134" s="70">
        <f t="shared" si="188"/>
        <v>0</v>
      </c>
      <c r="BL134" s="70">
        <f t="shared" si="189"/>
        <v>0</v>
      </c>
      <c r="BM134" s="70">
        <f t="shared" si="190"/>
        <v>0</v>
      </c>
      <c r="BN134" s="70">
        <v>210</v>
      </c>
      <c r="BO134" s="70">
        <v>200</v>
      </c>
      <c r="BP134" s="70">
        <v>0</v>
      </c>
      <c r="BQ134" s="70">
        <v>0</v>
      </c>
      <c r="BR134" s="70">
        <v>0</v>
      </c>
      <c r="BS134" s="70">
        <v>0</v>
      </c>
      <c r="BT134" s="70">
        <v>0</v>
      </c>
      <c r="BU134" s="70">
        <v>0</v>
      </c>
      <c r="BV134" s="70">
        <f t="shared" si="191"/>
        <v>38.18</v>
      </c>
      <c r="BW134" s="70">
        <f t="shared" si="192"/>
        <v>70</v>
      </c>
      <c r="BX134" s="70">
        <f t="shared" si="193"/>
        <v>0</v>
      </c>
      <c r="BY134" s="70">
        <f t="shared" si="194"/>
        <v>0</v>
      </c>
      <c r="BZ134" s="70">
        <f t="shared" si="195"/>
        <v>0</v>
      </c>
      <c r="CA134" s="70">
        <f t="shared" si="196"/>
        <v>0</v>
      </c>
      <c r="CB134" s="70">
        <f t="shared" si="197"/>
        <v>0</v>
      </c>
      <c r="CC134" s="156">
        <f t="shared" si="198"/>
        <v>0</v>
      </c>
      <c r="CD134" s="121">
        <f t="shared" si="320"/>
        <v>38.18</v>
      </c>
      <c r="CE134" s="70">
        <f t="shared" ref="CE134:CE135" si="321">ROUND(BW134*75%,2)</f>
        <v>52.5</v>
      </c>
      <c r="CF134" s="70">
        <f t="shared" si="199"/>
        <v>0</v>
      </c>
      <c r="CG134" s="70">
        <f t="shared" si="200"/>
        <v>0</v>
      </c>
      <c r="CH134" s="70">
        <f t="shared" si="201"/>
        <v>0</v>
      </c>
      <c r="CI134" s="70">
        <f t="shared" si="202"/>
        <v>0</v>
      </c>
      <c r="CJ134" s="70">
        <f t="shared" si="203"/>
        <v>0</v>
      </c>
      <c r="CK134" s="70">
        <f t="shared" si="204"/>
        <v>0</v>
      </c>
      <c r="CL134" s="70">
        <v>0</v>
      </c>
      <c r="CM134" s="70">
        <f t="shared" si="205"/>
        <v>210</v>
      </c>
      <c r="CN134" s="70">
        <f t="shared" si="206"/>
        <v>182.5</v>
      </c>
      <c r="CO134" s="70">
        <f t="shared" si="207"/>
        <v>0</v>
      </c>
      <c r="CP134" s="70">
        <f t="shared" si="208"/>
        <v>0</v>
      </c>
      <c r="CQ134" s="70">
        <f t="shared" si="209"/>
        <v>0</v>
      </c>
      <c r="CR134" s="70">
        <f t="shared" si="210"/>
        <v>0</v>
      </c>
      <c r="CS134" s="70">
        <f t="shared" si="211"/>
        <v>0</v>
      </c>
      <c r="CT134" s="70">
        <f t="shared" si="212"/>
        <v>0</v>
      </c>
    </row>
    <row r="135" spans="1:98" ht="20.100000000000001" customHeight="1">
      <c r="A135" s="19">
        <v>34</v>
      </c>
      <c r="B135" s="20" t="s">
        <v>106</v>
      </c>
      <c r="C135" s="21">
        <v>100</v>
      </c>
      <c r="D135" s="21">
        <v>4</v>
      </c>
      <c r="E135" s="10">
        <f t="shared" si="313"/>
        <v>104</v>
      </c>
      <c r="F135" s="21">
        <v>0</v>
      </c>
      <c r="G135" s="42">
        <v>0</v>
      </c>
      <c r="H135" s="10">
        <f t="shared" si="243"/>
        <v>0</v>
      </c>
      <c r="I135" s="21">
        <v>2</v>
      </c>
      <c r="J135" s="21">
        <v>0</v>
      </c>
      <c r="K135" s="10">
        <f t="shared" si="238"/>
        <v>2</v>
      </c>
      <c r="L135" s="42">
        <v>0</v>
      </c>
      <c r="M135" s="42">
        <v>0</v>
      </c>
      <c r="N135" s="10">
        <f t="shared" si="272"/>
        <v>0</v>
      </c>
      <c r="O135" s="10">
        <f t="shared" si="314"/>
        <v>102</v>
      </c>
      <c r="P135" s="23">
        <f t="shared" si="314"/>
        <v>4</v>
      </c>
      <c r="Q135" s="10">
        <f t="shared" si="230"/>
        <v>106</v>
      </c>
      <c r="R135" s="65">
        <f t="shared" si="158"/>
        <v>31.82</v>
      </c>
      <c r="S135" s="65">
        <f t="shared" si="159"/>
        <v>0.6</v>
      </c>
      <c r="T135" s="65">
        <f t="shared" si="160"/>
        <v>0</v>
      </c>
      <c r="U135" s="65">
        <f t="shared" si="161"/>
        <v>0</v>
      </c>
      <c r="V135" s="65">
        <f t="shared" si="162"/>
        <v>0.64</v>
      </c>
      <c r="W135" s="65">
        <f t="shared" si="163"/>
        <v>0</v>
      </c>
      <c r="X135" s="70">
        <f t="shared" si="164"/>
        <v>0</v>
      </c>
      <c r="Y135" s="70">
        <f t="shared" si="165"/>
        <v>0</v>
      </c>
      <c r="AH135" s="83">
        <f t="shared" si="244"/>
        <v>25</v>
      </c>
      <c r="AI135" s="83">
        <f t="shared" si="245"/>
        <v>1</v>
      </c>
      <c r="AJ135" s="83">
        <f t="shared" si="246"/>
        <v>0</v>
      </c>
      <c r="AK135" s="83">
        <f t="shared" si="247"/>
        <v>0</v>
      </c>
      <c r="AL135" s="83">
        <f t="shared" si="248"/>
        <v>0.5</v>
      </c>
      <c r="AM135" s="83">
        <f t="shared" si="249"/>
        <v>0</v>
      </c>
      <c r="AN135" s="83">
        <f t="shared" si="250"/>
        <v>0</v>
      </c>
      <c r="AO135" s="83">
        <f t="shared" si="251"/>
        <v>0</v>
      </c>
      <c r="AP135" s="70">
        <f t="shared" si="170"/>
        <v>56.82</v>
      </c>
      <c r="AQ135" s="70">
        <f t="shared" si="171"/>
        <v>1.6</v>
      </c>
      <c r="AR135" s="70">
        <f t="shared" si="172"/>
        <v>0</v>
      </c>
      <c r="AS135" s="70">
        <f t="shared" si="173"/>
        <v>0</v>
      </c>
      <c r="AT135" s="70">
        <f t="shared" si="174"/>
        <v>1.1400000000000001</v>
      </c>
      <c r="AU135" s="70">
        <f t="shared" si="175"/>
        <v>0</v>
      </c>
      <c r="AV135" s="70">
        <f t="shared" si="176"/>
        <v>0</v>
      </c>
      <c r="AW135" s="70">
        <f t="shared" si="177"/>
        <v>0</v>
      </c>
      <c r="AX135" s="70">
        <f t="shared" si="257"/>
        <v>25</v>
      </c>
      <c r="AY135" s="70">
        <f t="shared" si="258"/>
        <v>1</v>
      </c>
      <c r="AZ135" s="70">
        <f t="shared" si="319"/>
        <v>0</v>
      </c>
      <c r="BA135" s="70">
        <f t="shared" si="253"/>
        <v>0</v>
      </c>
      <c r="BB135" s="70">
        <f t="shared" si="259"/>
        <v>0.5</v>
      </c>
      <c r="BC135" s="70">
        <f t="shared" si="254"/>
        <v>0</v>
      </c>
      <c r="BD135" s="70">
        <f t="shared" si="255"/>
        <v>0</v>
      </c>
      <c r="BE135" s="70">
        <f t="shared" si="260"/>
        <v>0</v>
      </c>
      <c r="BF135" s="70">
        <f t="shared" si="183"/>
        <v>81.819999999999993</v>
      </c>
      <c r="BG135" s="70">
        <f t="shared" si="184"/>
        <v>2.6</v>
      </c>
      <c r="BH135" s="70">
        <f t="shared" si="185"/>
        <v>0</v>
      </c>
      <c r="BI135" s="70">
        <f t="shared" si="186"/>
        <v>0</v>
      </c>
      <c r="BJ135" s="70">
        <f t="shared" si="187"/>
        <v>1.6400000000000001</v>
      </c>
      <c r="BK135" s="70">
        <f t="shared" si="188"/>
        <v>0</v>
      </c>
      <c r="BL135" s="70">
        <f t="shared" si="189"/>
        <v>0</v>
      </c>
      <c r="BM135" s="70">
        <f t="shared" si="190"/>
        <v>0</v>
      </c>
      <c r="BN135" s="70">
        <v>95</v>
      </c>
      <c r="BO135" s="70">
        <v>4</v>
      </c>
      <c r="BP135" s="70">
        <v>0</v>
      </c>
      <c r="BQ135" s="70">
        <v>0</v>
      </c>
      <c r="BR135" s="70">
        <v>2</v>
      </c>
      <c r="BS135" s="70">
        <v>0</v>
      </c>
      <c r="BT135" s="70">
        <v>0</v>
      </c>
      <c r="BU135" s="70">
        <v>0</v>
      </c>
      <c r="BV135" s="70">
        <f t="shared" si="191"/>
        <v>13.18</v>
      </c>
      <c r="BW135" s="70">
        <f t="shared" si="192"/>
        <v>1.4</v>
      </c>
      <c r="BX135" s="70">
        <f t="shared" si="193"/>
        <v>0</v>
      </c>
      <c r="BY135" s="70">
        <f t="shared" si="194"/>
        <v>0</v>
      </c>
      <c r="BZ135" s="70">
        <f t="shared" si="195"/>
        <v>0.36</v>
      </c>
      <c r="CA135" s="70">
        <f t="shared" si="196"/>
        <v>0</v>
      </c>
      <c r="CB135" s="70">
        <f t="shared" si="197"/>
        <v>0</v>
      </c>
      <c r="CC135" s="156">
        <f t="shared" si="198"/>
        <v>0</v>
      </c>
      <c r="CD135" s="70">
        <f>ROUND(BV135*75%,2)</f>
        <v>9.89</v>
      </c>
      <c r="CE135" s="70">
        <f t="shared" si="321"/>
        <v>1.05</v>
      </c>
      <c r="CF135" s="70">
        <f t="shared" si="199"/>
        <v>0</v>
      </c>
      <c r="CG135" s="70">
        <f t="shared" si="200"/>
        <v>0</v>
      </c>
      <c r="CH135" s="70">
        <f t="shared" si="201"/>
        <v>0.36</v>
      </c>
      <c r="CI135" s="70">
        <f t="shared" si="202"/>
        <v>0</v>
      </c>
      <c r="CJ135" s="70">
        <f t="shared" si="203"/>
        <v>0</v>
      </c>
      <c r="CK135" s="70">
        <f t="shared" si="204"/>
        <v>0</v>
      </c>
      <c r="CL135" s="70">
        <v>3.29</v>
      </c>
      <c r="CM135" s="70">
        <f t="shared" si="205"/>
        <v>95</v>
      </c>
      <c r="CN135" s="70">
        <f t="shared" si="206"/>
        <v>3.6500000000000004</v>
      </c>
      <c r="CO135" s="70">
        <f t="shared" si="207"/>
        <v>0</v>
      </c>
      <c r="CP135" s="70">
        <f t="shared" si="208"/>
        <v>0</v>
      </c>
      <c r="CQ135" s="70">
        <f t="shared" si="209"/>
        <v>2</v>
      </c>
      <c r="CR135" s="70">
        <f t="shared" si="210"/>
        <v>0</v>
      </c>
      <c r="CS135" s="70">
        <f t="shared" si="211"/>
        <v>0</v>
      </c>
      <c r="CT135" s="70">
        <f t="shared" si="212"/>
        <v>0</v>
      </c>
    </row>
    <row r="136" spans="1:98" s="29" customFormat="1" ht="20.100000000000001" customHeight="1">
      <c r="A136" s="26"/>
      <c r="B136" s="27" t="s">
        <v>105</v>
      </c>
      <c r="C136" s="28">
        <f>+C134+C135</f>
        <v>310</v>
      </c>
      <c r="D136" s="28">
        <f t="shared" ref="D136:E136" si="322">+D134+D135</f>
        <v>204</v>
      </c>
      <c r="E136" s="28">
        <f t="shared" si="322"/>
        <v>514</v>
      </c>
      <c r="F136" s="28">
        <f>+F134+F135</f>
        <v>0</v>
      </c>
      <c r="G136" s="28">
        <f t="shared" ref="G136:H136" si="323">+G134+G135</f>
        <v>0</v>
      </c>
      <c r="H136" s="28">
        <f t="shared" si="323"/>
        <v>0</v>
      </c>
      <c r="I136" s="28">
        <f>+I134+I135</f>
        <v>2</v>
      </c>
      <c r="J136" s="28">
        <f t="shared" ref="J136:K136" si="324">+J134+J135</f>
        <v>0</v>
      </c>
      <c r="K136" s="28">
        <f t="shared" si="324"/>
        <v>2</v>
      </c>
      <c r="L136" s="28">
        <f>+L134+L135</f>
        <v>0</v>
      </c>
      <c r="M136" s="28">
        <f t="shared" ref="M136:BX136" si="325">+M134+M135</f>
        <v>0</v>
      </c>
      <c r="N136" s="28">
        <f t="shared" si="325"/>
        <v>0</v>
      </c>
      <c r="O136" s="28">
        <f t="shared" si="325"/>
        <v>312</v>
      </c>
      <c r="P136" s="28">
        <f t="shared" si="325"/>
        <v>204</v>
      </c>
      <c r="Q136" s="28">
        <f t="shared" si="325"/>
        <v>516</v>
      </c>
      <c r="R136" s="28">
        <f t="shared" si="325"/>
        <v>98.639999999999986</v>
      </c>
      <c r="S136" s="28">
        <f t="shared" si="325"/>
        <v>30.6</v>
      </c>
      <c r="T136" s="28">
        <f t="shared" si="325"/>
        <v>0</v>
      </c>
      <c r="U136" s="28">
        <f t="shared" si="325"/>
        <v>0</v>
      </c>
      <c r="V136" s="28">
        <f t="shared" si="325"/>
        <v>0.64</v>
      </c>
      <c r="W136" s="75">
        <f t="shared" si="325"/>
        <v>0</v>
      </c>
      <c r="X136" s="28">
        <f t="shared" si="325"/>
        <v>0</v>
      </c>
      <c r="Y136" s="28">
        <f t="shared" si="325"/>
        <v>0</v>
      </c>
      <c r="Z136" s="28">
        <f t="shared" si="325"/>
        <v>0</v>
      </c>
      <c r="AA136" s="28">
        <f t="shared" si="325"/>
        <v>0</v>
      </c>
      <c r="AB136" s="28">
        <f t="shared" si="325"/>
        <v>0</v>
      </c>
      <c r="AC136" s="28">
        <f t="shared" si="325"/>
        <v>0</v>
      </c>
      <c r="AD136" s="28">
        <f t="shared" si="325"/>
        <v>0</v>
      </c>
      <c r="AE136" s="28">
        <f t="shared" si="325"/>
        <v>0</v>
      </c>
      <c r="AF136" s="28">
        <f t="shared" si="325"/>
        <v>0</v>
      </c>
      <c r="AG136" s="28">
        <f t="shared" si="325"/>
        <v>0</v>
      </c>
      <c r="AH136" s="28">
        <f t="shared" si="325"/>
        <v>77.5</v>
      </c>
      <c r="AI136" s="28">
        <f t="shared" si="325"/>
        <v>51</v>
      </c>
      <c r="AJ136" s="28">
        <f t="shared" si="325"/>
        <v>0</v>
      </c>
      <c r="AK136" s="28">
        <f t="shared" si="325"/>
        <v>0</v>
      </c>
      <c r="AL136" s="28">
        <f t="shared" si="325"/>
        <v>0.5</v>
      </c>
      <c r="AM136" s="28">
        <f t="shared" si="325"/>
        <v>0</v>
      </c>
      <c r="AN136" s="28">
        <f t="shared" si="325"/>
        <v>0</v>
      </c>
      <c r="AO136" s="28">
        <f t="shared" si="325"/>
        <v>0</v>
      </c>
      <c r="AP136" s="28">
        <f t="shared" si="325"/>
        <v>176.14</v>
      </c>
      <c r="AQ136" s="28">
        <f t="shared" si="325"/>
        <v>81.599999999999994</v>
      </c>
      <c r="AR136" s="28">
        <f t="shared" si="325"/>
        <v>0</v>
      </c>
      <c r="AS136" s="28">
        <f t="shared" si="325"/>
        <v>0</v>
      </c>
      <c r="AT136" s="28">
        <f t="shared" si="325"/>
        <v>1.1400000000000001</v>
      </c>
      <c r="AU136" s="28">
        <f t="shared" si="325"/>
        <v>0</v>
      </c>
      <c r="AV136" s="28">
        <f t="shared" si="325"/>
        <v>0</v>
      </c>
      <c r="AW136" s="28">
        <f t="shared" si="325"/>
        <v>0</v>
      </c>
      <c r="AX136" s="28">
        <f t="shared" si="325"/>
        <v>77.5</v>
      </c>
      <c r="AY136" s="28">
        <f t="shared" si="325"/>
        <v>51</v>
      </c>
      <c r="AZ136" s="28">
        <f t="shared" si="325"/>
        <v>0</v>
      </c>
      <c r="BA136" s="28">
        <f t="shared" si="325"/>
        <v>0</v>
      </c>
      <c r="BB136" s="28">
        <f t="shared" si="325"/>
        <v>0.5</v>
      </c>
      <c r="BC136" s="28">
        <f t="shared" si="325"/>
        <v>0</v>
      </c>
      <c r="BD136" s="28">
        <f t="shared" si="325"/>
        <v>0</v>
      </c>
      <c r="BE136" s="28">
        <f t="shared" si="325"/>
        <v>0</v>
      </c>
      <c r="BF136" s="28">
        <f t="shared" si="325"/>
        <v>253.64</v>
      </c>
      <c r="BG136" s="28">
        <f t="shared" si="325"/>
        <v>132.6</v>
      </c>
      <c r="BH136" s="28">
        <f t="shared" si="325"/>
        <v>0</v>
      </c>
      <c r="BI136" s="28">
        <f t="shared" si="325"/>
        <v>0</v>
      </c>
      <c r="BJ136" s="28">
        <f t="shared" si="325"/>
        <v>1.6400000000000001</v>
      </c>
      <c r="BK136" s="28">
        <f t="shared" si="325"/>
        <v>0</v>
      </c>
      <c r="BL136" s="28">
        <f t="shared" si="325"/>
        <v>0</v>
      </c>
      <c r="BM136" s="28">
        <f t="shared" si="325"/>
        <v>0</v>
      </c>
      <c r="BN136" s="110">
        <f t="shared" si="325"/>
        <v>305</v>
      </c>
      <c r="BO136" s="110">
        <f t="shared" si="325"/>
        <v>204</v>
      </c>
      <c r="BP136" s="110">
        <f t="shared" si="325"/>
        <v>0</v>
      </c>
      <c r="BQ136" s="110">
        <f t="shared" si="325"/>
        <v>0</v>
      </c>
      <c r="BR136" s="110">
        <f t="shared" si="325"/>
        <v>2</v>
      </c>
      <c r="BS136" s="110">
        <f t="shared" si="325"/>
        <v>0</v>
      </c>
      <c r="BT136" s="110">
        <f t="shared" si="325"/>
        <v>0</v>
      </c>
      <c r="BU136" s="110">
        <f t="shared" si="325"/>
        <v>0</v>
      </c>
      <c r="BV136" s="110">
        <f t="shared" si="325"/>
        <v>51.36</v>
      </c>
      <c r="BW136" s="110">
        <f t="shared" si="325"/>
        <v>71.400000000000006</v>
      </c>
      <c r="BX136" s="110">
        <f t="shared" si="325"/>
        <v>0</v>
      </c>
      <c r="BY136" s="110">
        <f t="shared" ref="BY136:CT136" si="326">+BY134+BY135</f>
        <v>0</v>
      </c>
      <c r="BZ136" s="110">
        <f t="shared" si="326"/>
        <v>0.36</v>
      </c>
      <c r="CA136" s="110">
        <f t="shared" si="326"/>
        <v>0</v>
      </c>
      <c r="CB136" s="110">
        <f t="shared" si="326"/>
        <v>0</v>
      </c>
      <c r="CC136" s="158">
        <f t="shared" si="326"/>
        <v>0</v>
      </c>
      <c r="CD136" s="110">
        <f t="shared" si="326"/>
        <v>48.07</v>
      </c>
      <c r="CE136" s="110">
        <f t="shared" si="326"/>
        <v>53.55</v>
      </c>
      <c r="CF136" s="110">
        <f t="shared" si="326"/>
        <v>0</v>
      </c>
      <c r="CG136" s="110">
        <f t="shared" si="326"/>
        <v>0</v>
      </c>
      <c r="CH136" s="110">
        <f t="shared" si="326"/>
        <v>0.36</v>
      </c>
      <c r="CI136" s="110">
        <f t="shared" si="326"/>
        <v>0</v>
      </c>
      <c r="CJ136" s="110">
        <f t="shared" si="326"/>
        <v>0</v>
      </c>
      <c r="CK136" s="110">
        <f t="shared" si="326"/>
        <v>0</v>
      </c>
      <c r="CL136" s="110">
        <f t="shared" si="326"/>
        <v>3.29</v>
      </c>
      <c r="CM136" s="110">
        <f t="shared" si="326"/>
        <v>305</v>
      </c>
      <c r="CN136" s="110">
        <f t="shared" si="326"/>
        <v>186.15</v>
      </c>
      <c r="CO136" s="110">
        <f t="shared" si="326"/>
        <v>0</v>
      </c>
      <c r="CP136" s="110">
        <f t="shared" si="326"/>
        <v>0</v>
      </c>
      <c r="CQ136" s="110">
        <f t="shared" si="326"/>
        <v>2</v>
      </c>
      <c r="CR136" s="110">
        <f t="shared" si="326"/>
        <v>0</v>
      </c>
      <c r="CS136" s="110">
        <f t="shared" si="326"/>
        <v>0</v>
      </c>
      <c r="CT136" s="110">
        <f t="shared" si="326"/>
        <v>0</v>
      </c>
    </row>
    <row r="137" spans="1:98" s="41" customFormat="1" ht="20.100000000000001" customHeight="1">
      <c r="A137" s="38"/>
      <c r="B137" s="44" t="s">
        <v>107</v>
      </c>
      <c r="C137" s="40">
        <f>+C136+C133+C132+C131+C130+C129+C128+C127+C124+C121+C120+C119+C116+C115+C112+C109+C106+C103+C100+C97+C96+C95+C92</f>
        <v>9348</v>
      </c>
      <c r="D137" s="40">
        <f>+D136+D133+D132+D131+D130+D129+D128+D127+D124+D121+D120+D119+D116+D115+D112+D109+D106+D103+D100+D97+D96+D95+D92</f>
        <v>2140</v>
      </c>
      <c r="E137" s="40">
        <f t="shared" ref="E137:G137" si="327">+E136+E133+E132+E131+E130+E129+E128+E127+E124+E121+E120+E119+E116+E115+E112+E109+E106+E103+E100+E97+E96+E95+E92</f>
        <v>11488</v>
      </c>
      <c r="F137" s="40">
        <f t="shared" si="327"/>
        <v>1872</v>
      </c>
      <c r="G137" s="40">
        <f t="shared" si="327"/>
        <v>505</v>
      </c>
      <c r="H137" s="40">
        <f>+H136+H133+H132+H131+H130+H129+H128+H127+H124+H121+H120+H119+H116+H115+H112+H109+H106+H103+H100+H97+H96+H95+H92</f>
        <v>2377</v>
      </c>
      <c r="I137" s="40">
        <f>+I136+I133+I132+I131+I130+I129+I128+I127+I124+I121+I120+I119+I116+I115+I112+I109+I106+I103+I100+I97+I96+I95+I92</f>
        <v>632</v>
      </c>
      <c r="J137" s="40">
        <f t="shared" ref="J137:K137" si="328">+J136+J133+J132+J131+J130+J129+J128+J127+J124+J121+J120+J119+J116+J115+J112+J109+J106+J103+J100+J97+J96+J95+J92</f>
        <v>22</v>
      </c>
      <c r="K137" s="40">
        <f t="shared" si="328"/>
        <v>654</v>
      </c>
      <c r="L137" s="40">
        <f>+L136+L133+L132+L131+L130+L129+L128+L127+L124+L121+L120+L119+L116+L115+L112+L109+L106+L103+L100+L97+L96+L95+L92</f>
        <v>1199</v>
      </c>
      <c r="M137" s="40">
        <f>+M136+M133+M132+M131+M130+M129+M128+M127+M124+M121+M120+M119+M116+M115+M112+M109+M106+M103+M100+M97+M96+M95+M92</f>
        <v>35</v>
      </c>
      <c r="N137" s="40">
        <f t="shared" ref="N137:BY137" si="329">+N136+N133+N132+N131+N130+N129+N128+N127+N124+N121+N120+N119+N116+N115+N112+N109+N106+N103+N100+N97+N96+N95+N92</f>
        <v>1234</v>
      </c>
      <c r="O137" s="40">
        <f t="shared" si="329"/>
        <v>13051</v>
      </c>
      <c r="P137" s="40">
        <f t="shared" si="329"/>
        <v>2702</v>
      </c>
      <c r="Q137" s="40">
        <f t="shared" si="329"/>
        <v>15753</v>
      </c>
      <c r="R137" s="40">
        <f t="shared" si="329"/>
        <v>2974.53</v>
      </c>
      <c r="S137" s="40">
        <f t="shared" si="329"/>
        <v>321</v>
      </c>
      <c r="T137" s="40">
        <f t="shared" si="329"/>
        <v>595.66999999999996</v>
      </c>
      <c r="U137" s="40">
        <f t="shared" si="329"/>
        <v>75.75</v>
      </c>
      <c r="V137" s="40">
        <f t="shared" si="329"/>
        <v>201.10000000000002</v>
      </c>
      <c r="W137" s="78">
        <f t="shared" si="329"/>
        <v>3.3</v>
      </c>
      <c r="X137" s="40">
        <f t="shared" si="329"/>
        <v>381.51999999999992</v>
      </c>
      <c r="Y137" s="40">
        <f t="shared" si="329"/>
        <v>5.25</v>
      </c>
      <c r="Z137" s="40">
        <f t="shared" si="329"/>
        <v>0</v>
      </c>
      <c r="AA137" s="40">
        <f t="shared" si="329"/>
        <v>0</v>
      </c>
      <c r="AB137" s="40">
        <f t="shared" si="329"/>
        <v>0</v>
      </c>
      <c r="AC137" s="40">
        <f t="shared" si="329"/>
        <v>0</v>
      </c>
      <c r="AD137" s="40">
        <f t="shared" si="329"/>
        <v>0</v>
      </c>
      <c r="AE137" s="40">
        <f t="shared" si="329"/>
        <v>0</v>
      </c>
      <c r="AF137" s="40">
        <f t="shared" si="329"/>
        <v>0</v>
      </c>
      <c r="AG137" s="40">
        <f t="shared" si="329"/>
        <v>0</v>
      </c>
      <c r="AH137" s="40">
        <f t="shared" si="329"/>
        <v>2337</v>
      </c>
      <c r="AI137" s="40">
        <f t="shared" si="329"/>
        <v>535</v>
      </c>
      <c r="AJ137" s="40">
        <f t="shared" si="329"/>
        <v>468</v>
      </c>
      <c r="AK137" s="40">
        <f t="shared" si="329"/>
        <v>126.25</v>
      </c>
      <c r="AL137" s="40">
        <f t="shared" si="329"/>
        <v>158</v>
      </c>
      <c r="AM137" s="40">
        <f t="shared" si="329"/>
        <v>5.5</v>
      </c>
      <c r="AN137" s="40">
        <f t="shared" si="329"/>
        <v>299.75</v>
      </c>
      <c r="AO137" s="40">
        <f t="shared" si="329"/>
        <v>8.75</v>
      </c>
      <c r="AP137" s="40">
        <f t="shared" si="329"/>
        <v>5311.53</v>
      </c>
      <c r="AQ137" s="40">
        <f t="shared" si="329"/>
        <v>855.99999999999989</v>
      </c>
      <c r="AR137" s="40">
        <f t="shared" si="329"/>
        <v>1063.6699999999998</v>
      </c>
      <c r="AS137" s="40">
        <f t="shared" si="329"/>
        <v>202</v>
      </c>
      <c r="AT137" s="40">
        <f t="shared" si="329"/>
        <v>359.1</v>
      </c>
      <c r="AU137" s="40">
        <f t="shared" si="329"/>
        <v>8.8000000000000007</v>
      </c>
      <c r="AV137" s="40">
        <f t="shared" si="329"/>
        <v>681.2700000000001</v>
      </c>
      <c r="AW137" s="40">
        <f t="shared" si="329"/>
        <v>14.000000000000002</v>
      </c>
      <c r="AX137" s="40">
        <f t="shared" si="329"/>
        <v>2272.7999999999997</v>
      </c>
      <c r="AY137" s="40">
        <f t="shared" si="329"/>
        <v>427.18000000000006</v>
      </c>
      <c r="AZ137" s="40">
        <f t="shared" si="329"/>
        <v>346.61999999999995</v>
      </c>
      <c r="BA137" s="40">
        <f t="shared" si="329"/>
        <v>70.990000000000009</v>
      </c>
      <c r="BB137" s="40">
        <f t="shared" si="329"/>
        <v>144.69999999999999</v>
      </c>
      <c r="BC137" s="40">
        <f t="shared" si="329"/>
        <v>5.5</v>
      </c>
      <c r="BD137" s="40">
        <f t="shared" si="329"/>
        <v>206.95999999999998</v>
      </c>
      <c r="BE137" s="40">
        <f t="shared" si="329"/>
        <v>8.3900000000000023</v>
      </c>
      <c r="BF137" s="40">
        <f t="shared" si="329"/>
        <v>7584.329999999999</v>
      </c>
      <c r="BG137" s="40">
        <f t="shared" si="329"/>
        <v>1283.1799999999998</v>
      </c>
      <c r="BH137" s="40">
        <f t="shared" si="329"/>
        <v>1410.29</v>
      </c>
      <c r="BI137" s="40">
        <f t="shared" si="329"/>
        <v>272.99</v>
      </c>
      <c r="BJ137" s="40">
        <f t="shared" si="329"/>
        <v>503.80000000000007</v>
      </c>
      <c r="BK137" s="40">
        <f t="shared" si="329"/>
        <v>14.3</v>
      </c>
      <c r="BL137" s="40">
        <f t="shared" si="329"/>
        <v>888.2299999999999</v>
      </c>
      <c r="BM137" s="40">
        <f t="shared" si="329"/>
        <v>22.390000000000004</v>
      </c>
      <c r="BN137" s="111">
        <f t="shared" si="329"/>
        <v>9348</v>
      </c>
      <c r="BO137" s="111">
        <f t="shared" si="329"/>
        <v>2140</v>
      </c>
      <c r="BP137" s="111">
        <f t="shared" si="329"/>
        <v>1872</v>
      </c>
      <c r="BQ137" s="111">
        <f t="shared" si="329"/>
        <v>505</v>
      </c>
      <c r="BR137" s="111">
        <f t="shared" si="329"/>
        <v>632</v>
      </c>
      <c r="BS137" s="111">
        <f t="shared" si="329"/>
        <v>22</v>
      </c>
      <c r="BT137" s="111">
        <f t="shared" si="329"/>
        <v>1199</v>
      </c>
      <c r="BU137" s="111">
        <f t="shared" si="329"/>
        <v>35</v>
      </c>
      <c r="BV137" s="122">
        <f t="shared" si="329"/>
        <v>1763.67</v>
      </c>
      <c r="BW137" s="122">
        <f t="shared" si="329"/>
        <v>856.82</v>
      </c>
      <c r="BX137" s="122">
        <f t="shared" si="329"/>
        <v>461.71</v>
      </c>
      <c r="BY137" s="122">
        <f t="shared" si="329"/>
        <v>232.01000000000005</v>
      </c>
      <c r="BZ137" s="122">
        <f t="shared" ref="BZ137:CT137" si="330">+BZ136+BZ133+BZ132+BZ131+BZ130+BZ129+BZ128+BZ127+BZ124+BZ121+BZ120+BZ119+BZ116+BZ115+BZ112+BZ109+BZ106+BZ103+BZ100+BZ97+BZ96+BZ95+BZ92</f>
        <v>128.20000000000002</v>
      </c>
      <c r="CA137" s="122">
        <f t="shared" si="330"/>
        <v>7.7</v>
      </c>
      <c r="CB137" s="122">
        <f t="shared" si="330"/>
        <v>310.77000000000004</v>
      </c>
      <c r="CC137" s="157">
        <f t="shared" si="330"/>
        <v>12.610000000000001</v>
      </c>
      <c r="CD137" s="111">
        <f t="shared" si="330"/>
        <v>1684.57</v>
      </c>
      <c r="CE137" s="111">
        <f t="shared" si="330"/>
        <v>677.62</v>
      </c>
      <c r="CF137" s="111">
        <f t="shared" si="330"/>
        <v>461.71</v>
      </c>
      <c r="CG137" s="111">
        <f t="shared" si="330"/>
        <v>232.01000000000005</v>
      </c>
      <c r="CH137" s="111">
        <f t="shared" si="330"/>
        <v>128.20000000000002</v>
      </c>
      <c r="CI137" s="111">
        <f t="shared" si="330"/>
        <v>7.7</v>
      </c>
      <c r="CJ137" s="111">
        <f t="shared" si="330"/>
        <v>310.77000000000004</v>
      </c>
      <c r="CK137" s="111">
        <f t="shared" si="330"/>
        <v>12.610000000000001</v>
      </c>
      <c r="CL137" s="111">
        <f t="shared" si="330"/>
        <v>76.56</v>
      </c>
      <c r="CM137" s="111">
        <f t="shared" si="330"/>
        <v>9345.4599999999991</v>
      </c>
      <c r="CN137" s="111">
        <f t="shared" si="330"/>
        <v>1960.8</v>
      </c>
      <c r="CO137" s="111">
        <f t="shared" si="330"/>
        <v>1872</v>
      </c>
      <c r="CP137" s="111">
        <f t="shared" si="330"/>
        <v>505</v>
      </c>
      <c r="CQ137" s="111">
        <f t="shared" si="330"/>
        <v>632</v>
      </c>
      <c r="CR137" s="111">
        <f t="shared" si="330"/>
        <v>22</v>
      </c>
      <c r="CS137" s="111">
        <f t="shared" si="330"/>
        <v>1199</v>
      </c>
      <c r="CT137" s="111">
        <f t="shared" si="330"/>
        <v>35</v>
      </c>
    </row>
    <row r="138" spans="1:98" ht="20.100000000000001" customHeight="1">
      <c r="A138" s="19">
        <v>1</v>
      </c>
      <c r="B138" s="20" t="s">
        <v>108</v>
      </c>
      <c r="C138" s="21">
        <v>750</v>
      </c>
      <c r="D138" s="21">
        <v>80</v>
      </c>
      <c r="E138" s="10">
        <f t="shared" ref="E138:E140" si="331">C138+D138</f>
        <v>830</v>
      </c>
      <c r="F138" s="21">
        <v>20</v>
      </c>
      <c r="G138" s="42">
        <v>10</v>
      </c>
      <c r="H138" s="10">
        <f t="shared" ref="H138:H140" si="332">F138+G138</f>
        <v>30</v>
      </c>
      <c r="I138" s="21">
        <v>35</v>
      </c>
      <c r="J138" s="21">
        <v>0</v>
      </c>
      <c r="K138" s="10">
        <f t="shared" ref="K138:K185" si="333">I138+J138</f>
        <v>35</v>
      </c>
      <c r="L138" s="42">
        <v>110</v>
      </c>
      <c r="M138" s="42">
        <v>20</v>
      </c>
      <c r="N138" s="10">
        <f t="shared" si="272"/>
        <v>130</v>
      </c>
      <c r="O138" s="10">
        <f t="shared" ref="O138:P140" si="334">C138+F138+I138+L138</f>
        <v>915</v>
      </c>
      <c r="P138" s="23">
        <f t="shared" si="334"/>
        <v>110</v>
      </c>
      <c r="Q138" s="10">
        <f t="shared" si="230"/>
        <v>1025</v>
      </c>
      <c r="R138" s="65">
        <f t="shared" ref="R138:R200" si="335">ROUND(C138*31.82%,2)</f>
        <v>238.65</v>
      </c>
      <c r="S138" s="65">
        <f t="shared" ref="S138:S200" si="336">ROUND(D138*15%,2)</f>
        <v>12</v>
      </c>
      <c r="T138" s="65">
        <f t="shared" ref="T138:T200" si="337">ROUND(F138*31.82%,2)</f>
        <v>6.36</v>
      </c>
      <c r="U138" s="65">
        <f t="shared" ref="U138:U200" si="338">ROUND(G138*15%,2)</f>
        <v>1.5</v>
      </c>
      <c r="V138" s="65">
        <f t="shared" ref="V138:V200" si="339">ROUND(I138*31.82%,2)</f>
        <v>11.14</v>
      </c>
      <c r="W138" s="65">
        <f t="shared" ref="W138:W200" si="340">ROUND(J138*15%,2)</f>
        <v>0</v>
      </c>
      <c r="X138" s="70">
        <f t="shared" ref="X138:X200" si="341">ROUND(L138*31.82%,2)</f>
        <v>35</v>
      </c>
      <c r="Y138" s="70">
        <f t="shared" ref="Y138:Y200" si="342">ROUND(M138*15%,2)</f>
        <v>3</v>
      </c>
      <c r="AH138" s="83">
        <f t="shared" si="244"/>
        <v>187.5</v>
      </c>
      <c r="AI138" s="83">
        <f t="shared" si="245"/>
        <v>20</v>
      </c>
      <c r="AJ138" s="83">
        <f t="shared" si="246"/>
        <v>5</v>
      </c>
      <c r="AK138" s="83">
        <f t="shared" si="247"/>
        <v>2.5</v>
      </c>
      <c r="AL138" s="83">
        <f t="shared" si="248"/>
        <v>8.75</v>
      </c>
      <c r="AM138" s="83">
        <f t="shared" si="249"/>
        <v>0</v>
      </c>
      <c r="AN138" s="83">
        <f t="shared" si="250"/>
        <v>27.5</v>
      </c>
      <c r="AO138" s="83">
        <f t="shared" si="251"/>
        <v>5</v>
      </c>
      <c r="AP138" s="70">
        <f t="shared" ref="AP138:AP200" si="343">+AH138+R138</f>
        <v>426.15</v>
      </c>
      <c r="AQ138" s="70">
        <f t="shared" ref="AQ138:AQ200" si="344">+AI138+S138</f>
        <v>32</v>
      </c>
      <c r="AR138" s="70">
        <f t="shared" ref="AR138:AR200" si="345">+AJ138+T138</f>
        <v>11.36</v>
      </c>
      <c r="AS138" s="70">
        <f t="shared" ref="AS138:AS200" si="346">+AK138+U138</f>
        <v>4</v>
      </c>
      <c r="AT138" s="70">
        <f t="shared" ref="AT138:AT200" si="347">+AL138+V138</f>
        <v>19.89</v>
      </c>
      <c r="AU138" s="70">
        <f t="shared" ref="AU138:AU200" si="348">+AM138+W138</f>
        <v>0</v>
      </c>
      <c r="AV138" s="70">
        <f t="shared" ref="AV138:AV200" si="349">+AN138+X138</f>
        <v>62.5</v>
      </c>
      <c r="AW138" s="70">
        <f t="shared" ref="AW138:AW200" si="350">+AO138+Y138</f>
        <v>8</v>
      </c>
      <c r="AX138" s="70">
        <f t="shared" si="257"/>
        <v>187.5</v>
      </c>
      <c r="AY138" s="93">
        <f>ROUND(D138*16.66%,2)</f>
        <v>13.33</v>
      </c>
      <c r="AZ138" s="70">
        <f t="shared" ref="AZ138:AZ156" si="351">ROUND(F138*25%,2)</f>
        <v>5</v>
      </c>
      <c r="BA138" s="70">
        <f t="shared" ref="BA138:BA156" si="352">ROUND(G138*25%,2)</f>
        <v>2.5</v>
      </c>
      <c r="BB138" s="70">
        <f t="shared" si="259"/>
        <v>8.75</v>
      </c>
      <c r="BC138" s="70">
        <f t="shared" si="254"/>
        <v>0</v>
      </c>
      <c r="BD138" s="70">
        <f t="shared" si="255"/>
        <v>27.5</v>
      </c>
      <c r="BE138" s="70">
        <f t="shared" ref="BE138:BE156" si="353">ROUND(M138*25%,2)</f>
        <v>5</v>
      </c>
      <c r="BF138" s="70">
        <f t="shared" ref="BF138:BF200" si="354">+AP138+AX138</f>
        <v>613.65</v>
      </c>
      <c r="BG138" s="70">
        <f t="shared" ref="BG138:BG200" si="355">+AQ138+AY138</f>
        <v>45.33</v>
      </c>
      <c r="BH138" s="70">
        <f t="shared" ref="BH138:BH200" si="356">+AR138+AZ138</f>
        <v>16.36</v>
      </c>
      <c r="BI138" s="70">
        <f t="shared" ref="BI138:BI200" si="357">+AS138+BA138</f>
        <v>6.5</v>
      </c>
      <c r="BJ138" s="70">
        <f t="shared" ref="BJ138:BJ200" si="358">+AT138+BB138</f>
        <v>28.64</v>
      </c>
      <c r="BK138" s="70">
        <f t="shared" ref="BK138:BK200" si="359">+AU138+BC138</f>
        <v>0</v>
      </c>
      <c r="BL138" s="70">
        <f t="shared" ref="BL138:BL200" si="360">+AV138+BD138</f>
        <v>90</v>
      </c>
      <c r="BM138" s="70">
        <f t="shared" ref="BM138:BM200" si="361">+AW138+BE138</f>
        <v>13</v>
      </c>
      <c r="BN138" s="105">
        <v>750</v>
      </c>
      <c r="BO138" s="105">
        <v>80</v>
      </c>
      <c r="BP138" s="106">
        <f>20+10</f>
        <v>30</v>
      </c>
      <c r="BQ138" s="105">
        <v>10</v>
      </c>
      <c r="BR138" s="105">
        <v>35</v>
      </c>
      <c r="BS138" s="105">
        <v>0</v>
      </c>
      <c r="BT138" s="105">
        <v>110</v>
      </c>
      <c r="BU138" s="108">
        <f>20-7</f>
        <v>13</v>
      </c>
      <c r="BV138" s="70">
        <f t="shared" ref="BV138:BV200" si="362">ROUND(+BN138-BF138,2)</f>
        <v>136.35</v>
      </c>
      <c r="BW138" s="70">
        <f t="shared" ref="BW138:BW200" si="363">ROUND(+BO138-BG138,2)</f>
        <v>34.67</v>
      </c>
      <c r="BX138" s="70">
        <f t="shared" ref="BX138:BX200" si="364">ROUND(+BP138-BH138,2)</f>
        <v>13.64</v>
      </c>
      <c r="BY138" s="70">
        <f t="shared" ref="BY138:BY200" si="365">ROUND(+BQ138-BI138,2)</f>
        <v>3.5</v>
      </c>
      <c r="BZ138" s="70">
        <f t="shared" ref="BZ138:BZ200" si="366">ROUND(+BR138-BJ138,2)</f>
        <v>6.36</v>
      </c>
      <c r="CA138" s="70">
        <f t="shared" ref="CA138:CA200" si="367">ROUND(+BS138-BK138,2)</f>
        <v>0</v>
      </c>
      <c r="CB138" s="70">
        <f t="shared" ref="CB138:CB200" si="368">ROUND(+BT138-BL138,2)</f>
        <v>20</v>
      </c>
      <c r="CC138" s="156">
        <f t="shared" ref="CC138:CC200" si="369">ROUND(+BU138-BM138,2)</f>
        <v>0</v>
      </c>
      <c r="CD138" s="121">
        <f t="shared" ref="CD138:CD140" si="370">BV138</f>
        <v>136.35</v>
      </c>
      <c r="CE138" s="70">
        <f>ROUND(BW138*75%,2)</f>
        <v>26</v>
      </c>
      <c r="CF138" s="70">
        <f t="shared" ref="CF138:CF200" si="371">BX138</f>
        <v>13.64</v>
      </c>
      <c r="CG138" s="70">
        <f t="shared" ref="CG138:CG200" si="372">BY138</f>
        <v>3.5</v>
      </c>
      <c r="CH138" s="70">
        <f t="shared" ref="CH138:CH200" si="373">BZ138</f>
        <v>6.36</v>
      </c>
      <c r="CI138" s="70">
        <f t="shared" ref="CI138:CI200" si="374">CA138</f>
        <v>0</v>
      </c>
      <c r="CJ138" s="70">
        <f t="shared" ref="CJ138:CJ200" si="375">CB138</f>
        <v>20</v>
      </c>
      <c r="CK138" s="70">
        <f t="shared" ref="CK138:CK200" si="376">CC138</f>
        <v>0</v>
      </c>
      <c r="CL138" s="70"/>
      <c r="CM138" s="70">
        <f t="shared" ref="CM138:CM200" si="377">+CL138+CD138+BF138</f>
        <v>750</v>
      </c>
      <c r="CN138" s="70">
        <f t="shared" ref="CN138:CN200" si="378">+CE138+BG138</f>
        <v>71.33</v>
      </c>
      <c r="CO138" s="70">
        <f t="shared" ref="CO138:CO200" si="379">+CF138+BH138</f>
        <v>30</v>
      </c>
      <c r="CP138" s="70">
        <f t="shared" ref="CP138:CP200" si="380">+CG138+BI138</f>
        <v>10</v>
      </c>
      <c r="CQ138" s="70">
        <f t="shared" ref="CQ138:CQ200" si="381">+CH138+BJ138</f>
        <v>35</v>
      </c>
      <c r="CR138" s="70">
        <f t="shared" ref="CR138:CR200" si="382">+CI138+BK138</f>
        <v>0</v>
      </c>
      <c r="CS138" s="70">
        <f t="shared" ref="CS138:CS200" si="383">+CJ138+BL138</f>
        <v>110</v>
      </c>
      <c r="CT138" s="70">
        <f t="shared" ref="CT138:CT200" si="384">+CK138+BM138</f>
        <v>13</v>
      </c>
    </row>
    <row r="139" spans="1:98" ht="20.100000000000001" customHeight="1">
      <c r="A139" s="19">
        <v>2</v>
      </c>
      <c r="B139" s="20" t="s">
        <v>109</v>
      </c>
      <c r="C139" s="21">
        <v>752</v>
      </c>
      <c r="D139" s="21">
        <v>42</v>
      </c>
      <c r="E139" s="10">
        <f t="shared" si="331"/>
        <v>794</v>
      </c>
      <c r="F139" s="21">
        <v>5</v>
      </c>
      <c r="G139" s="42">
        <v>0</v>
      </c>
      <c r="H139" s="10">
        <f t="shared" si="332"/>
        <v>5</v>
      </c>
      <c r="I139" s="21">
        <v>2</v>
      </c>
      <c r="J139" s="21">
        <v>0</v>
      </c>
      <c r="K139" s="10">
        <f t="shared" si="333"/>
        <v>2</v>
      </c>
      <c r="L139" s="42">
        <v>15</v>
      </c>
      <c r="M139" s="42">
        <v>3</v>
      </c>
      <c r="N139" s="10">
        <f t="shared" si="272"/>
        <v>18</v>
      </c>
      <c r="O139" s="10">
        <f t="shared" si="334"/>
        <v>774</v>
      </c>
      <c r="P139" s="23">
        <f t="shared" si="334"/>
        <v>45</v>
      </c>
      <c r="Q139" s="10">
        <f t="shared" si="230"/>
        <v>819</v>
      </c>
      <c r="R139" s="65">
        <f t="shared" si="335"/>
        <v>239.29</v>
      </c>
      <c r="S139" s="65">
        <f t="shared" si="336"/>
        <v>6.3</v>
      </c>
      <c r="T139" s="65">
        <f t="shared" si="337"/>
        <v>1.59</v>
      </c>
      <c r="U139" s="65">
        <f t="shared" si="338"/>
        <v>0</v>
      </c>
      <c r="V139" s="65">
        <f t="shared" si="339"/>
        <v>0.64</v>
      </c>
      <c r="W139" s="65">
        <f t="shared" si="340"/>
        <v>0</v>
      </c>
      <c r="X139" s="70">
        <f t="shared" si="341"/>
        <v>4.7699999999999996</v>
      </c>
      <c r="Y139" s="70">
        <f t="shared" si="342"/>
        <v>0.45</v>
      </c>
      <c r="AH139" s="83">
        <f t="shared" si="244"/>
        <v>188</v>
      </c>
      <c r="AI139" s="83">
        <f t="shared" si="245"/>
        <v>10.5</v>
      </c>
      <c r="AJ139" s="83">
        <f t="shared" si="246"/>
        <v>1.25</v>
      </c>
      <c r="AK139" s="83">
        <f t="shared" si="247"/>
        <v>0</v>
      </c>
      <c r="AL139" s="83">
        <f t="shared" si="248"/>
        <v>0.5</v>
      </c>
      <c r="AM139" s="83">
        <f t="shared" si="249"/>
        <v>0</v>
      </c>
      <c r="AN139" s="83">
        <f t="shared" si="250"/>
        <v>3.75</v>
      </c>
      <c r="AO139" s="83">
        <f t="shared" si="251"/>
        <v>0.75</v>
      </c>
      <c r="AP139" s="70">
        <f t="shared" si="343"/>
        <v>427.28999999999996</v>
      </c>
      <c r="AQ139" s="70">
        <f t="shared" si="344"/>
        <v>16.8</v>
      </c>
      <c r="AR139" s="70">
        <f t="shared" si="345"/>
        <v>2.84</v>
      </c>
      <c r="AS139" s="70">
        <f t="shared" si="346"/>
        <v>0</v>
      </c>
      <c r="AT139" s="70">
        <f t="shared" si="347"/>
        <v>1.1400000000000001</v>
      </c>
      <c r="AU139" s="70">
        <f t="shared" si="348"/>
        <v>0</v>
      </c>
      <c r="AV139" s="70">
        <f t="shared" si="349"/>
        <v>8.52</v>
      </c>
      <c r="AW139" s="70">
        <f t="shared" si="350"/>
        <v>1.2</v>
      </c>
      <c r="AX139" s="70">
        <f t="shared" si="257"/>
        <v>188</v>
      </c>
      <c r="AY139" s="93">
        <f>ROUND(D139*16.66%,2)</f>
        <v>7</v>
      </c>
      <c r="AZ139" s="70">
        <f t="shared" si="351"/>
        <v>1.25</v>
      </c>
      <c r="BA139" s="70">
        <f t="shared" si="352"/>
        <v>0</v>
      </c>
      <c r="BB139" s="70">
        <f t="shared" si="259"/>
        <v>0.5</v>
      </c>
      <c r="BC139" s="70">
        <f t="shared" si="254"/>
        <v>0</v>
      </c>
      <c r="BD139" s="70">
        <f t="shared" si="255"/>
        <v>3.75</v>
      </c>
      <c r="BE139" s="70">
        <f t="shared" si="353"/>
        <v>0.75</v>
      </c>
      <c r="BF139" s="70">
        <f t="shared" si="354"/>
        <v>615.29</v>
      </c>
      <c r="BG139" s="70">
        <f t="shared" si="355"/>
        <v>23.8</v>
      </c>
      <c r="BH139" s="70">
        <f t="shared" si="356"/>
        <v>4.09</v>
      </c>
      <c r="BI139" s="70">
        <f t="shared" si="357"/>
        <v>0</v>
      </c>
      <c r="BJ139" s="70">
        <f t="shared" si="358"/>
        <v>1.6400000000000001</v>
      </c>
      <c r="BK139" s="70">
        <f t="shared" si="359"/>
        <v>0</v>
      </c>
      <c r="BL139" s="70">
        <f t="shared" si="360"/>
        <v>12.27</v>
      </c>
      <c r="BM139" s="70">
        <f t="shared" si="361"/>
        <v>1.95</v>
      </c>
      <c r="BN139" s="105">
        <v>752</v>
      </c>
      <c r="BO139" s="105">
        <v>42</v>
      </c>
      <c r="BP139" s="105">
        <v>5</v>
      </c>
      <c r="BQ139" s="105">
        <v>0</v>
      </c>
      <c r="BR139" s="105">
        <v>2</v>
      </c>
      <c r="BS139" s="105">
        <v>0</v>
      </c>
      <c r="BT139" s="105">
        <v>15</v>
      </c>
      <c r="BU139" s="105">
        <v>3</v>
      </c>
      <c r="BV139" s="70">
        <f t="shared" si="362"/>
        <v>136.71</v>
      </c>
      <c r="BW139" s="70">
        <f t="shared" si="363"/>
        <v>18.2</v>
      </c>
      <c r="BX139" s="70">
        <f t="shared" si="364"/>
        <v>0.91</v>
      </c>
      <c r="BY139" s="70">
        <f t="shared" si="365"/>
        <v>0</v>
      </c>
      <c r="BZ139" s="70">
        <f t="shared" si="366"/>
        <v>0.36</v>
      </c>
      <c r="CA139" s="70">
        <f t="shared" si="367"/>
        <v>0</v>
      </c>
      <c r="CB139" s="70">
        <f t="shared" si="368"/>
        <v>2.73</v>
      </c>
      <c r="CC139" s="156">
        <f t="shared" si="369"/>
        <v>1.05</v>
      </c>
      <c r="CD139" s="121">
        <f t="shared" si="370"/>
        <v>136.71</v>
      </c>
      <c r="CE139" s="70">
        <f t="shared" ref="CE139:CE143" si="385">ROUND(BW139*75%,2)</f>
        <v>13.65</v>
      </c>
      <c r="CF139" s="70">
        <f t="shared" si="371"/>
        <v>0.91</v>
      </c>
      <c r="CG139" s="70">
        <f t="shared" si="372"/>
        <v>0</v>
      </c>
      <c r="CH139" s="70">
        <f t="shared" si="373"/>
        <v>0.36</v>
      </c>
      <c r="CI139" s="70">
        <f t="shared" si="374"/>
        <v>0</v>
      </c>
      <c r="CJ139" s="70">
        <f t="shared" si="375"/>
        <v>2.73</v>
      </c>
      <c r="CK139" s="70">
        <f t="shared" si="376"/>
        <v>1.05</v>
      </c>
      <c r="CL139" s="70"/>
      <c r="CM139" s="70">
        <f t="shared" si="377"/>
        <v>752</v>
      </c>
      <c r="CN139" s="70">
        <f t="shared" si="378"/>
        <v>37.450000000000003</v>
      </c>
      <c r="CO139" s="70">
        <f t="shared" si="379"/>
        <v>5</v>
      </c>
      <c r="CP139" s="70">
        <f t="shared" si="380"/>
        <v>0</v>
      </c>
      <c r="CQ139" s="70">
        <f t="shared" si="381"/>
        <v>2</v>
      </c>
      <c r="CR139" s="70">
        <f t="shared" si="382"/>
        <v>0</v>
      </c>
      <c r="CS139" s="70">
        <f t="shared" si="383"/>
        <v>15</v>
      </c>
      <c r="CT139" s="70">
        <f t="shared" si="384"/>
        <v>3</v>
      </c>
    </row>
    <row r="140" spans="1:98" ht="20.100000000000001" customHeight="1">
      <c r="A140" s="19">
        <v>3</v>
      </c>
      <c r="B140" s="20" t="s">
        <v>110</v>
      </c>
      <c r="C140" s="21">
        <v>300</v>
      </c>
      <c r="D140" s="21">
        <v>20</v>
      </c>
      <c r="E140" s="10">
        <f t="shared" si="331"/>
        <v>320</v>
      </c>
      <c r="F140" s="21">
        <v>0</v>
      </c>
      <c r="G140" s="42">
        <v>0</v>
      </c>
      <c r="H140" s="10">
        <f t="shared" si="332"/>
        <v>0</v>
      </c>
      <c r="I140" s="21">
        <v>0</v>
      </c>
      <c r="J140" s="21">
        <v>0</v>
      </c>
      <c r="K140" s="10">
        <f t="shared" si="333"/>
        <v>0</v>
      </c>
      <c r="L140" s="42">
        <v>10</v>
      </c>
      <c r="M140" s="42">
        <v>3</v>
      </c>
      <c r="N140" s="10">
        <f t="shared" si="272"/>
        <v>13</v>
      </c>
      <c r="O140" s="10">
        <f t="shared" si="334"/>
        <v>310</v>
      </c>
      <c r="P140" s="23">
        <f t="shared" si="334"/>
        <v>23</v>
      </c>
      <c r="Q140" s="10">
        <f t="shared" si="230"/>
        <v>333</v>
      </c>
      <c r="R140" s="65">
        <f t="shared" si="335"/>
        <v>95.46</v>
      </c>
      <c r="S140" s="65">
        <f t="shared" si="336"/>
        <v>3</v>
      </c>
      <c r="T140" s="65">
        <f t="shared" si="337"/>
        <v>0</v>
      </c>
      <c r="U140" s="65">
        <f t="shared" si="338"/>
        <v>0</v>
      </c>
      <c r="V140" s="65">
        <f t="shared" si="339"/>
        <v>0</v>
      </c>
      <c r="W140" s="65">
        <f t="shared" si="340"/>
        <v>0</v>
      </c>
      <c r="X140" s="70">
        <f t="shared" si="341"/>
        <v>3.18</v>
      </c>
      <c r="Y140" s="70">
        <f t="shared" si="342"/>
        <v>0.45</v>
      </c>
      <c r="AH140" s="83">
        <f t="shared" si="244"/>
        <v>75</v>
      </c>
      <c r="AI140" s="83">
        <f t="shared" si="245"/>
        <v>5</v>
      </c>
      <c r="AJ140" s="83">
        <f t="shared" si="246"/>
        <v>0</v>
      </c>
      <c r="AK140" s="83">
        <f t="shared" si="247"/>
        <v>0</v>
      </c>
      <c r="AL140" s="83">
        <f t="shared" si="248"/>
        <v>0</v>
      </c>
      <c r="AM140" s="83">
        <f t="shared" si="249"/>
        <v>0</v>
      </c>
      <c r="AN140" s="83">
        <f t="shared" si="250"/>
        <v>2.5</v>
      </c>
      <c r="AO140" s="83">
        <f t="shared" si="251"/>
        <v>0.75</v>
      </c>
      <c r="AP140" s="70">
        <f t="shared" si="343"/>
        <v>170.45999999999998</v>
      </c>
      <c r="AQ140" s="70">
        <f t="shared" si="344"/>
        <v>8</v>
      </c>
      <c r="AR140" s="70">
        <f t="shared" si="345"/>
        <v>0</v>
      </c>
      <c r="AS140" s="70">
        <f t="shared" si="346"/>
        <v>0</v>
      </c>
      <c r="AT140" s="70">
        <f t="shared" si="347"/>
        <v>0</v>
      </c>
      <c r="AU140" s="70">
        <f t="shared" si="348"/>
        <v>0</v>
      </c>
      <c r="AV140" s="70">
        <f t="shared" si="349"/>
        <v>5.68</v>
      </c>
      <c r="AW140" s="70">
        <f t="shared" si="350"/>
        <v>1.2</v>
      </c>
      <c r="AX140" s="70">
        <f t="shared" si="257"/>
        <v>75</v>
      </c>
      <c r="AY140" s="70">
        <f t="shared" si="258"/>
        <v>5</v>
      </c>
      <c r="AZ140" s="70">
        <f t="shared" si="351"/>
        <v>0</v>
      </c>
      <c r="BA140" s="70">
        <f t="shared" si="352"/>
        <v>0</v>
      </c>
      <c r="BB140" s="70">
        <f t="shared" si="259"/>
        <v>0</v>
      </c>
      <c r="BC140" s="70">
        <f t="shared" si="254"/>
        <v>0</v>
      </c>
      <c r="BD140" s="70">
        <f t="shared" si="255"/>
        <v>2.5</v>
      </c>
      <c r="BE140" s="70">
        <f t="shared" si="353"/>
        <v>0.75</v>
      </c>
      <c r="BF140" s="70">
        <f t="shared" si="354"/>
        <v>245.45999999999998</v>
      </c>
      <c r="BG140" s="70">
        <f t="shared" si="355"/>
        <v>13</v>
      </c>
      <c r="BH140" s="70">
        <f t="shared" si="356"/>
        <v>0</v>
      </c>
      <c r="BI140" s="70">
        <f t="shared" si="357"/>
        <v>0</v>
      </c>
      <c r="BJ140" s="70">
        <f t="shared" si="358"/>
        <v>0</v>
      </c>
      <c r="BK140" s="70">
        <f t="shared" si="359"/>
        <v>0</v>
      </c>
      <c r="BL140" s="70">
        <f t="shared" si="360"/>
        <v>8.18</v>
      </c>
      <c r="BM140" s="70">
        <f t="shared" si="361"/>
        <v>1.95</v>
      </c>
      <c r="BN140" s="105">
        <v>300</v>
      </c>
      <c r="BO140" s="105">
        <v>20</v>
      </c>
      <c r="BP140" s="105">
        <v>0</v>
      </c>
      <c r="BQ140" s="105">
        <v>0</v>
      </c>
      <c r="BR140" s="105">
        <v>0</v>
      </c>
      <c r="BS140" s="105">
        <v>0</v>
      </c>
      <c r="BT140" s="105">
        <v>10</v>
      </c>
      <c r="BU140" s="105">
        <v>3</v>
      </c>
      <c r="BV140" s="70">
        <f t="shared" si="362"/>
        <v>54.54</v>
      </c>
      <c r="BW140" s="70">
        <f t="shared" si="363"/>
        <v>7</v>
      </c>
      <c r="BX140" s="70">
        <f t="shared" si="364"/>
        <v>0</v>
      </c>
      <c r="BY140" s="70">
        <f t="shared" si="365"/>
        <v>0</v>
      </c>
      <c r="BZ140" s="70">
        <f t="shared" si="366"/>
        <v>0</v>
      </c>
      <c r="CA140" s="70">
        <f t="shared" si="367"/>
        <v>0</v>
      </c>
      <c r="CB140" s="70">
        <f t="shared" si="368"/>
        <v>1.82</v>
      </c>
      <c r="CC140" s="156">
        <f t="shared" si="369"/>
        <v>1.05</v>
      </c>
      <c r="CD140" s="121">
        <f t="shared" si="370"/>
        <v>54.54</v>
      </c>
      <c r="CE140" s="70">
        <f t="shared" si="385"/>
        <v>5.25</v>
      </c>
      <c r="CF140" s="70">
        <f t="shared" si="371"/>
        <v>0</v>
      </c>
      <c r="CG140" s="70">
        <f t="shared" si="372"/>
        <v>0</v>
      </c>
      <c r="CH140" s="70">
        <f t="shared" si="373"/>
        <v>0</v>
      </c>
      <c r="CI140" s="70">
        <f t="shared" si="374"/>
        <v>0</v>
      </c>
      <c r="CJ140" s="70">
        <f t="shared" si="375"/>
        <v>1.82</v>
      </c>
      <c r="CK140" s="70">
        <f t="shared" si="376"/>
        <v>1.05</v>
      </c>
      <c r="CL140" s="70"/>
      <c r="CM140" s="70">
        <f t="shared" si="377"/>
        <v>300</v>
      </c>
      <c r="CN140" s="70">
        <f t="shared" si="378"/>
        <v>18.25</v>
      </c>
      <c r="CO140" s="70">
        <f t="shared" si="379"/>
        <v>0</v>
      </c>
      <c r="CP140" s="70">
        <f t="shared" si="380"/>
        <v>0</v>
      </c>
      <c r="CQ140" s="70">
        <f t="shared" si="381"/>
        <v>0</v>
      </c>
      <c r="CR140" s="70">
        <f t="shared" si="382"/>
        <v>0</v>
      </c>
      <c r="CS140" s="70">
        <f t="shared" si="383"/>
        <v>10</v>
      </c>
      <c r="CT140" s="70">
        <f t="shared" si="384"/>
        <v>3</v>
      </c>
    </row>
    <row r="141" spans="1:98" s="29" customFormat="1" ht="20.100000000000001" customHeight="1">
      <c r="A141" s="26"/>
      <c r="B141" s="27" t="s">
        <v>109</v>
      </c>
      <c r="C141" s="28">
        <f t="shared" ref="C141:BN141" si="386">+C139+C140</f>
        <v>1052</v>
      </c>
      <c r="D141" s="28">
        <f t="shared" si="386"/>
        <v>62</v>
      </c>
      <c r="E141" s="28">
        <f t="shared" si="386"/>
        <v>1114</v>
      </c>
      <c r="F141" s="28">
        <f t="shared" si="386"/>
        <v>5</v>
      </c>
      <c r="G141" s="28">
        <f t="shared" si="386"/>
        <v>0</v>
      </c>
      <c r="H141" s="28">
        <f t="shared" si="386"/>
        <v>5</v>
      </c>
      <c r="I141" s="28">
        <f t="shared" si="386"/>
        <v>2</v>
      </c>
      <c r="J141" s="28">
        <f t="shared" si="386"/>
        <v>0</v>
      </c>
      <c r="K141" s="28">
        <f t="shared" si="386"/>
        <v>2</v>
      </c>
      <c r="L141" s="28">
        <f t="shared" si="386"/>
        <v>25</v>
      </c>
      <c r="M141" s="28">
        <f t="shared" si="386"/>
        <v>6</v>
      </c>
      <c r="N141" s="28">
        <f t="shared" si="386"/>
        <v>31</v>
      </c>
      <c r="O141" s="28">
        <f t="shared" si="386"/>
        <v>1084</v>
      </c>
      <c r="P141" s="28">
        <f t="shared" si="386"/>
        <v>68</v>
      </c>
      <c r="Q141" s="28">
        <f t="shared" si="386"/>
        <v>1152</v>
      </c>
      <c r="R141" s="28">
        <f t="shared" si="386"/>
        <v>334.75</v>
      </c>
      <c r="S141" s="28">
        <f t="shared" si="386"/>
        <v>9.3000000000000007</v>
      </c>
      <c r="T141" s="28">
        <f t="shared" si="386"/>
        <v>1.59</v>
      </c>
      <c r="U141" s="28">
        <f t="shared" si="386"/>
        <v>0</v>
      </c>
      <c r="V141" s="28">
        <f t="shared" si="386"/>
        <v>0.64</v>
      </c>
      <c r="W141" s="75">
        <f t="shared" si="386"/>
        <v>0</v>
      </c>
      <c r="X141" s="28">
        <f t="shared" si="386"/>
        <v>7.9499999999999993</v>
      </c>
      <c r="Y141" s="28">
        <f t="shared" si="386"/>
        <v>0.9</v>
      </c>
      <c r="Z141" s="28">
        <f t="shared" si="386"/>
        <v>0</v>
      </c>
      <c r="AA141" s="28">
        <f t="shared" si="386"/>
        <v>0</v>
      </c>
      <c r="AB141" s="28">
        <f t="shared" si="386"/>
        <v>0</v>
      </c>
      <c r="AC141" s="28">
        <f t="shared" si="386"/>
        <v>0</v>
      </c>
      <c r="AD141" s="28">
        <f t="shared" si="386"/>
        <v>0</v>
      </c>
      <c r="AE141" s="28">
        <f t="shared" si="386"/>
        <v>0</v>
      </c>
      <c r="AF141" s="28">
        <f t="shared" si="386"/>
        <v>0</v>
      </c>
      <c r="AG141" s="28">
        <f t="shared" si="386"/>
        <v>0</v>
      </c>
      <c r="AH141" s="28">
        <f t="shared" si="386"/>
        <v>263</v>
      </c>
      <c r="AI141" s="28">
        <f t="shared" si="386"/>
        <v>15.5</v>
      </c>
      <c r="AJ141" s="28">
        <f t="shared" si="386"/>
        <v>1.25</v>
      </c>
      <c r="AK141" s="28">
        <f t="shared" si="386"/>
        <v>0</v>
      </c>
      <c r="AL141" s="28">
        <f t="shared" si="386"/>
        <v>0.5</v>
      </c>
      <c r="AM141" s="28">
        <f t="shared" si="386"/>
        <v>0</v>
      </c>
      <c r="AN141" s="28">
        <f t="shared" si="386"/>
        <v>6.25</v>
      </c>
      <c r="AO141" s="28">
        <f t="shared" si="386"/>
        <v>1.5</v>
      </c>
      <c r="AP141" s="28">
        <f t="shared" si="386"/>
        <v>597.75</v>
      </c>
      <c r="AQ141" s="28">
        <f t="shared" si="386"/>
        <v>24.8</v>
      </c>
      <c r="AR141" s="28">
        <f t="shared" si="386"/>
        <v>2.84</v>
      </c>
      <c r="AS141" s="28">
        <f t="shared" si="386"/>
        <v>0</v>
      </c>
      <c r="AT141" s="28">
        <f t="shared" si="386"/>
        <v>1.1400000000000001</v>
      </c>
      <c r="AU141" s="28">
        <f t="shared" si="386"/>
        <v>0</v>
      </c>
      <c r="AV141" s="28">
        <f t="shared" si="386"/>
        <v>14.2</v>
      </c>
      <c r="AW141" s="28">
        <f t="shared" si="386"/>
        <v>2.4</v>
      </c>
      <c r="AX141" s="28">
        <f t="shared" si="386"/>
        <v>263</v>
      </c>
      <c r="AY141" s="28">
        <f t="shared" si="386"/>
        <v>12</v>
      </c>
      <c r="AZ141" s="28">
        <f t="shared" si="386"/>
        <v>1.25</v>
      </c>
      <c r="BA141" s="28">
        <f t="shared" si="386"/>
        <v>0</v>
      </c>
      <c r="BB141" s="28">
        <f t="shared" si="386"/>
        <v>0.5</v>
      </c>
      <c r="BC141" s="28">
        <f t="shared" si="386"/>
        <v>0</v>
      </c>
      <c r="BD141" s="28">
        <f t="shared" si="386"/>
        <v>6.25</v>
      </c>
      <c r="BE141" s="28">
        <f t="shared" si="386"/>
        <v>1.5</v>
      </c>
      <c r="BF141" s="28">
        <f t="shared" si="386"/>
        <v>860.75</v>
      </c>
      <c r="BG141" s="28">
        <f t="shared" si="386"/>
        <v>36.799999999999997</v>
      </c>
      <c r="BH141" s="28">
        <f t="shared" si="386"/>
        <v>4.09</v>
      </c>
      <c r="BI141" s="28">
        <f t="shared" si="386"/>
        <v>0</v>
      </c>
      <c r="BJ141" s="28">
        <f t="shared" si="386"/>
        <v>1.6400000000000001</v>
      </c>
      <c r="BK141" s="28">
        <f t="shared" si="386"/>
        <v>0</v>
      </c>
      <c r="BL141" s="28">
        <f t="shared" si="386"/>
        <v>20.45</v>
      </c>
      <c r="BM141" s="28">
        <f t="shared" si="386"/>
        <v>3.9</v>
      </c>
      <c r="BN141" s="110">
        <f t="shared" si="386"/>
        <v>1052</v>
      </c>
      <c r="BO141" s="110">
        <f t="shared" ref="BO141:CT141" si="387">+BO139+BO140</f>
        <v>62</v>
      </c>
      <c r="BP141" s="110">
        <f t="shared" si="387"/>
        <v>5</v>
      </c>
      <c r="BQ141" s="110">
        <f t="shared" si="387"/>
        <v>0</v>
      </c>
      <c r="BR141" s="110">
        <f t="shared" si="387"/>
        <v>2</v>
      </c>
      <c r="BS141" s="110">
        <f t="shared" si="387"/>
        <v>0</v>
      </c>
      <c r="BT141" s="110">
        <f t="shared" si="387"/>
        <v>25</v>
      </c>
      <c r="BU141" s="110">
        <f t="shared" si="387"/>
        <v>6</v>
      </c>
      <c r="BV141" s="110">
        <f t="shared" si="387"/>
        <v>191.25</v>
      </c>
      <c r="BW141" s="110">
        <f t="shared" si="387"/>
        <v>25.2</v>
      </c>
      <c r="BX141" s="110">
        <f t="shared" si="387"/>
        <v>0.91</v>
      </c>
      <c r="BY141" s="110">
        <f t="shared" si="387"/>
        <v>0</v>
      </c>
      <c r="BZ141" s="110">
        <f t="shared" si="387"/>
        <v>0.36</v>
      </c>
      <c r="CA141" s="110">
        <f t="shared" si="387"/>
        <v>0</v>
      </c>
      <c r="CB141" s="110">
        <f t="shared" si="387"/>
        <v>4.55</v>
      </c>
      <c r="CC141" s="158">
        <f t="shared" si="387"/>
        <v>2.1</v>
      </c>
      <c r="CD141" s="110">
        <f t="shared" si="387"/>
        <v>191.25</v>
      </c>
      <c r="CE141" s="110">
        <f t="shared" si="387"/>
        <v>18.899999999999999</v>
      </c>
      <c r="CF141" s="110">
        <f t="shared" si="387"/>
        <v>0.91</v>
      </c>
      <c r="CG141" s="110">
        <f t="shared" si="387"/>
        <v>0</v>
      </c>
      <c r="CH141" s="110">
        <f t="shared" si="387"/>
        <v>0.36</v>
      </c>
      <c r="CI141" s="110">
        <f t="shared" si="387"/>
        <v>0</v>
      </c>
      <c r="CJ141" s="110">
        <f t="shared" si="387"/>
        <v>4.55</v>
      </c>
      <c r="CK141" s="110">
        <f t="shared" si="387"/>
        <v>2.1</v>
      </c>
      <c r="CL141" s="110">
        <f t="shared" si="387"/>
        <v>0</v>
      </c>
      <c r="CM141" s="110">
        <f t="shared" si="387"/>
        <v>1052</v>
      </c>
      <c r="CN141" s="110">
        <f t="shared" si="387"/>
        <v>55.7</v>
      </c>
      <c r="CO141" s="110">
        <f t="shared" si="387"/>
        <v>5</v>
      </c>
      <c r="CP141" s="110">
        <f t="shared" si="387"/>
        <v>0</v>
      </c>
      <c r="CQ141" s="110">
        <f t="shared" si="387"/>
        <v>2</v>
      </c>
      <c r="CR141" s="110">
        <f t="shared" si="387"/>
        <v>0</v>
      </c>
      <c r="CS141" s="110">
        <f t="shared" si="387"/>
        <v>25</v>
      </c>
      <c r="CT141" s="110">
        <f t="shared" si="387"/>
        <v>6</v>
      </c>
    </row>
    <row r="142" spans="1:98" ht="20.100000000000001" customHeight="1">
      <c r="A142" s="19">
        <v>4</v>
      </c>
      <c r="B142" s="20" t="s">
        <v>111</v>
      </c>
      <c r="C142" s="21">
        <v>400</v>
      </c>
      <c r="D142" s="21">
        <v>25</v>
      </c>
      <c r="E142" s="10">
        <f t="shared" ref="E142:E143" si="388">C142+D142</f>
        <v>425</v>
      </c>
      <c r="F142" s="21">
        <v>5</v>
      </c>
      <c r="G142" s="42">
        <v>5</v>
      </c>
      <c r="H142" s="10">
        <f t="shared" ref="H142:H143" si="389">F142+G142</f>
        <v>10</v>
      </c>
      <c r="I142" s="21">
        <v>26</v>
      </c>
      <c r="J142" s="21">
        <v>0</v>
      </c>
      <c r="K142" s="10">
        <f t="shared" si="333"/>
        <v>26</v>
      </c>
      <c r="L142" s="42">
        <v>40</v>
      </c>
      <c r="M142" s="42">
        <v>5</v>
      </c>
      <c r="N142" s="10">
        <f t="shared" si="272"/>
        <v>45</v>
      </c>
      <c r="O142" s="10">
        <f>C142+F142+I142+L142</f>
        <v>471</v>
      </c>
      <c r="P142" s="23">
        <f>D142+G142+J142+M142</f>
        <v>35</v>
      </c>
      <c r="Q142" s="10">
        <f t="shared" si="230"/>
        <v>506</v>
      </c>
      <c r="R142" s="65">
        <f t="shared" si="335"/>
        <v>127.28</v>
      </c>
      <c r="S142" s="65">
        <f t="shared" si="336"/>
        <v>3.75</v>
      </c>
      <c r="T142" s="65">
        <f t="shared" si="337"/>
        <v>1.59</v>
      </c>
      <c r="U142" s="65">
        <f t="shared" si="338"/>
        <v>0.75</v>
      </c>
      <c r="V142" s="65">
        <f t="shared" si="339"/>
        <v>8.27</v>
      </c>
      <c r="W142" s="65">
        <f t="shared" si="340"/>
        <v>0</v>
      </c>
      <c r="X142" s="70">
        <f t="shared" si="341"/>
        <v>12.73</v>
      </c>
      <c r="Y142" s="70">
        <f t="shared" si="342"/>
        <v>0.75</v>
      </c>
      <c r="AH142" s="83">
        <f t="shared" si="244"/>
        <v>100</v>
      </c>
      <c r="AI142" s="83">
        <f t="shared" si="245"/>
        <v>6.25</v>
      </c>
      <c r="AJ142" s="83">
        <f t="shared" si="246"/>
        <v>1.25</v>
      </c>
      <c r="AK142" s="83">
        <f t="shared" si="247"/>
        <v>1.25</v>
      </c>
      <c r="AL142" s="83">
        <f t="shared" si="248"/>
        <v>6.5</v>
      </c>
      <c r="AM142" s="83">
        <f t="shared" si="249"/>
        <v>0</v>
      </c>
      <c r="AN142" s="83">
        <f t="shared" si="250"/>
        <v>10</v>
      </c>
      <c r="AO142" s="83">
        <f t="shared" si="251"/>
        <v>1.25</v>
      </c>
      <c r="AP142" s="70">
        <f t="shared" si="343"/>
        <v>227.28</v>
      </c>
      <c r="AQ142" s="70">
        <f t="shared" si="344"/>
        <v>10</v>
      </c>
      <c r="AR142" s="70">
        <f t="shared" si="345"/>
        <v>2.84</v>
      </c>
      <c r="AS142" s="70">
        <f t="shared" si="346"/>
        <v>2</v>
      </c>
      <c r="AT142" s="70">
        <f t="shared" si="347"/>
        <v>14.77</v>
      </c>
      <c r="AU142" s="70">
        <f t="shared" si="348"/>
        <v>0</v>
      </c>
      <c r="AV142" s="70">
        <f t="shared" si="349"/>
        <v>22.73</v>
      </c>
      <c r="AW142" s="70">
        <f t="shared" si="350"/>
        <v>2</v>
      </c>
      <c r="AX142" s="70">
        <f t="shared" si="257"/>
        <v>100</v>
      </c>
      <c r="AY142" s="93">
        <f>ROUND(D142*16.66%,2)</f>
        <v>4.17</v>
      </c>
      <c r="AZ142" s="70">
        <f t="shared" si="351"/>
        <v>1.25</v>
      </c>
      <c r="BA142" s="87">
        <v>0</v>
      </c>
      <c r="BB142" s="70">
        <f t="shared" si="259"/>
        <v>6.5</v>
      </c>
      <c r="BC142" s="70">
        <f t="shared" si="254"/>
        <v>0</v>
      </c>
      <c r="BD142" s="70">
        <f t="shared" si="255"/>
        <v>10</v>
      </c>
      <c r="BE142" s="70">
        <f t="shared" si="353"/>
        <v>1.25</v>
      </c>
      <c r="BF142" s="70">
        <f t="shared" si="354"/>
        <v>327.27999999999997</v>
      </c>
      <c r="BG142" s="70">
        <f t="shared" si="355"/>
        <v>14.17</v>
      </c>
      <c r="BH142" s="70">
        <f t="shared" si="356"/>
        <v>4.09</v>
      </c>
      <c r="BI142" s="70">
        <f t="shared" si="357"/>
        <v>2</v>
      </c>
      <c r="BJ142" s="70">
        <f t="shared" si="358"/>
        <v>21.27</v>
      </c>
      <c r="BK142" s="70">
        <f t="shared" si="359"/>
        <v>0</v>
      </c>
      <c r="BL142" s="70">
        <f t="shared" si="360"/>
        <v>32.730000000000004</v>
      </c>
      <c r="BM142" s="70">
        <f t="shared" si="361"/>
        <v>3.25</v>
      </c>
      <c r="BN142" s="105">
        <v>400</v>
      </c>
      <c r="BO142" s="106">
        <f>25+10</f>
        <v>35</v>
      </c>
      <c r="BP142" s="105">
        <v>5</v>
      </c>
      <c r="BQ142" s="105">
        <v>5</v>
      </c>
      <c r="BR142" s="105">
        <v>26</v>
      </c>
      <c r="BS142" s="105">
        <v>0</v>
      </c>
      <c r="BT142" s="106">
        <f>40+10</f>
        <v>50</v>
      </c>
      <c r="BU142" s="106">
        <f>5+14</f>
        <v>19</v>
      </c>
      <c r="BV142" s="70">
        <f t="shared" si="362"/>
        <v>72.72</v>
      </c>
      <c r="BW142" s="70">
        <f t="shared" si="363"/>
        <v>20.83</v>
      </c>
      <c r="BX142" s="70">
        <f t="shared" si="364"/>
        <v>0.91</v>
      </c>
      <c r="BY142" s="70">
        <f t="shared" si="365"/>
        <v>3</v>
      </c>
      <c r="BZ142" s="70">
        <f t="shared" si="366"/>
        <v>4.7300000000000004</v>
      </c>
      <c r="CA142" s="70">
        <f t="shared" si="367"/>
        <v>0</v>
      </c>
      <c r="CB142" s="70">
        <f t="shared" si="368"/>
        <v>17.27</v>
      </c>
      <c r="CC142" s="156">
        <f t="shared" si="369"/>
        <v>15.75</v>
      </c>
      <c r="CD142" s="70">
        <f>ROUND(BV142*75%,2)</f>
        <v>54.54</v>
      </c>
      <c r="CE142" s="70">
        <f t="shared" si="385"/>
        <v>15.62</v>
      </c>
      <c r="CF142" s="70">
        <f t="shared" si="371"/>
        <v>0.91</v>
      </c>
      <c r="CG142" s="70">
        <f t="shared" si="372"/>
        <v>3</v>
      </c>
      <c r="CH142" s="70">
        <f t="shared" si="373"/>
        <v>4.7300000000000004</v>
      </c>
      <c r="CI142" s="70">
        <f t="shared" si="374"/>
        <v>0</v>
      </c>
      <c r="CJ142" s="70">
        <f t="shared" si="375"/>
        <v>17.27</v>
      </c>
      <c r="CK142" s="70">
        <f t="shared" si="376"/>
        <v>15.75</v>
      </c>
      <c r="CL142" s="70">
        <v>18.18</v>
      </c>
      <c r="CM142" s="70">
        <f t="shared" si="377"/>
        <v>400</v>
      </c>
      <c r="CN142" s="70">
        <f t="shared" si="378"/>
        <v>29.79</v>
      </c>
      <c r="CO142" s="70">
        <f t="shared" si="379"/>
        <v>5</v>
      </c>
      <c r="CP142" s="70">
        <f t="shared" si="380"/>
        <v>5</v>
      </c>
      <c r="CQ142" s="70">
        <f t="shared" si="381"/>
        <v>26</v>
      </c>
      <c r="CR142" s="70">
        <f t="shared" si="382"/>
        <v>0</v>
      </c>
      <c r="CS142" s="70">
        <f t="shared" si="383"/>
        <v>50</v>
      </c>
      <c r="CT142" s="70">
        <f t="shared" si="384"/>
        <v>19</v>
      </c>
    </row>
    <row r="143" spans="1:98" ht="20.100000000000001" customHeight="1">
      <c r="A143" s="19">
        <v>5</v>
      </c>
      <c r="B143" s="20" t="s">
        <v>112</v>
      </c>
      <c r="C143" s="21">
        <v>150</v>
      </c>
      <c r="D143" s="21">
        <v>10</v>
      </c>
      <c r="E143" s="10">
        <f t="shared" si="388"/>
        <v>160</v>
      </c>
      <c r="F143" s="21">
        <v>15</v>
      </c>
      <c r="G143" s="42">
        <v>2</v>
      </c>
      <c r="H143" s="10">
        <f t="shared" si="389"/>
        <v>17</v>
      </c>
      <c r="I143" s="21">
        <v>83</v>
      </c>
      <c r="J143" s="21">
        <v>0</v>
      </c>
      <c r="K143" s="10">
        <f t="shared" si="333"/>
        <v>83</v>
      </c>
      <c r="L143" s="42">
        <v>30</v>
      </c>
      <c r="M143" s="42">
        <v>0</v>
      </c>
      <c r="N143" s="10">
        <f t="shared" si="272"/>
        <v>30</v>
      </c>
      <c r="O143" s="10">
        <f>C143+F143+I143+L143</f>
        <v>278</v>
      </c>
      <c r="P143" s="23">
        <f>D143+G143+J143+M143</f>
        <v>12</v>
      </c>
      <c r="Q143" s="10">
        <f t="shared" si="230"/>
        <v>290</v>
      </c>
      <c r="R143" s="65">
        <f t="shared" si="335"/>
        <v>47.73</v>
      </c>
      <c r="S143" s="65">
        <f t="shared" si="336"/>
        <v>1.5</v>
      </c>
      <c r="T143" s="65">
        <f t="shared" si="337"/>
        <v>4.7699999999999996</v>
      </c>
      <c r="U143" s="65">
        <f t="shared" si="338"/>
        <v>0.3</v>
      </c>
      <c r="V143" s="65">
        <f t="shared" si="339"/>
        <v>26.41</v>
      </c>
      <c r="W143" s="65">
        <f t="shared" si="340"/>
        <v>0</v>
      </c>
      <c r="X143" s="70">
        <f t="shared" si="341"/>
        <v>9.5500000000000007</v>
      </c>
      <c r="Y143" s="70">
        <f t="shared" si="342"/>
        <v>0</v>
      </c>
      <c r="AH143" s="83">
        <f t="shared" si="244"/>
        <v>37.5</v>
      </c>
      <c r="AI143" s="83">
        <f t="shared" si="245"/>
        <v>2.5</v>
      </c>
      <c r="AJ143" s="83">
        <f t="shared" si="246"/>
        <v>3.75</v>
      </c>
      <c r="AK143" s="83">
        <f t="shared" si="247"/>
        <v>0.5</v>
      </c>
      <c r="AL143" s="83">
        <f t="shared" si="248"/>
        <v>20.75</v>
      </c>
      <c r="AM143" s="83">
        <f t="shared" si="249"/>
        <v>0</v>
      </c>
      <c r="AN143" s="83">
        <f t="shared" si="250"/>
        <v>7.5</v>
      </c>
      <c r="AO143" s="83">
        <f t="shared" si="251"/>
        <v>0</v>
      </c>
      <c r="AP143" s="70">
        <f t="shared" si="343"/>
        <v>85.22999999999999</v>
      </c>
      <c r="AQ143" s="70">
        <f t="shared" si="344"/>
        <v>4</v>
      </c>
      <c r="AR143" s="70">
        <f t="shared" si="345"/>
        <v>8.52</v>
      </c>
      <c r="AS143" s="70">
        <f t="shared" si="346"/>
        <v>0.8</v>
      </c>
      <c r="AT143" s="70">
        <f t="shared" si="347"/>
        <v>47.16</v>
      </c>
      <c r="AU143" s="70">
        <f t="shared" si="348"/>
        <v>0</v>
      </c>
      <c r="AV143" s="70">
        <f t="shared" si="349"/>
        <v>17.05</v>
      </c>
      <c r="AW143" s="70">
        <f t="shared" si="350"/>
        <v>0</v>
      </c>
      <c r="AX143" s="70">
        <f t="shared" si="257"/>
        <v>37.5</v>
      </c>
      <c r="AY143" s="93">
        <f>ROUND(D143*16.66%,2)</f>
        <v>1.67</v>
      </c>
      <c r="AZ143" s="70">
        <f t="shared" si="351"/>
        <v>3.75</v>
      </c>
      <c r="BA143" s="70">
        <f t="shared" si="352"/>
        <v>0.5</v>
      </c>
      <c r="BB143" s="70">
        <f t="shared" si="259"/>
        <v>20.75</v>
      </c>
      <c r="BC143" s="70">
        <f t="shared" si="254"/>
        <v>0</v>
      </c>
      <c r="BD143" s="70">
        <f t="shared" si="255"/>
        <v>7.5</v>
      </c>
      <c r="BE143" s="70">
        <f t="shared" si="353"/>
        <v>0</v>
      </c>
      <c r="BF143" s="70">
        <f t="shared" si="354"/>
        <v>122.72999999999999</v>
      </c>
      <c r="BG143" s="70">
        <f t="shared" si="355"/>
        <v>5.67</v>
      </c>
      <c r="BH143" s="70">
        <f t="shared" si="356"/>
        <v>12.27</v>
      </c>
      <c r="BI143" s="70">
        <f t="shared" si="357"/>
        <v>1.3</v>
      </c>
      <c r="BJ143" s="70">
        <f t="shared" si="358"/>
        <v>67.91</v>
      </c>
      <c r="BK143" s="70">
        <f t="shared" si="359"/>
        <v>0</v>
      </c>
      <c r="BL143" s="70">
        <f t="shared" si="360"/>
        <v>24.55</v>
      </c>
      <c r="BM143" s="70">
        <f t="shared" si="361"/>
        <v>0</v>
      </c>
      <c r="BN143" s="105">
        <v>150</v>
      </c>
      <c r="BO143" s="105">
        <v>10</v>
      </c>
      <c r="BP143" s="105">
        <v>15</v>
      </c>
      <c r="BQ143" s="105">
        <v>2</v>
      </c>
      <c r="BR143" s="105">
        <v>83</v>
      </c>
      <c r="BS143" s="105">
        <v>0</v>
      </c>
      <c r="BT143" s="106">
        <v>40</v>
      </c>
      <c r="BU143" s="105">
        <v>0</v>
      </c>
      <c r="BV143" s="70">
        <f t="shared" si="362"/>
        <v>27.27</v>
      </c>
      <c r="BW143" s="70">
        <f t="shared" si="363"/>
        <v>4.33</v>
      </c>
      <c r="BX143" s="70">
        <f t="shared" si="364"/>
        <v>2.73</v>
      </c>
      <c r="BY143" s="70">
        <f t="shared" si="365"/>
        <v>0.7</v>
      </c>
      <c r="BZ143" s="70">
        <f t="shared" si="366"/>
        <v>15.09</v>
      </c>
      <c r="CA143" s="70">
        <f t="shared" si="367"/>
        <v>0</v>
      </c>
      <c r="CB143" s="70">
        <f t="shared" si="368"/>
        <v>15.45</v>
      </c>
      <c r="CC143" s="156">
        <f t="shared" si="369"/>
        <v>0</v>
      </c>
      <c r="CD143" s="121">
        <f t="shared" ref="CD143" si="390">BV143</f>
        <v>27.27</v>
      </c>
      <c r="CE143" s="70">
        <f t="shared" si="385"/>
        <v>3.25</v>
      </c>
      <c r="CF143" s="70">
        <f t="shared" si="371"/>
        <v>2.73</v>
      </c>
      <c r="CG143" s="70">
        <f t="shared" si="372"/>
        <v>0.7</v>
      </c>
      <c r="CH143" s="70">
        <f t="shared" si="373"/>
        <v>15.09</v>
      </c>
      <c r="CI143" s="70">
        <f t="shared" si="374"/>
        <v>0</v>
      </c>
      <c r="CJ143" s="70">
        <f t="shared" si="375"/>
        <v>15.45</v>
      </c>
      <c r="CK143" s="70">
        <f t="shared" si="376"/>
        <v>0</v>
      </c>
      <c r="CL143" s="70">
        <v>0</v>
      </c>
      <c r="CM143" s="70">
        <f t="shared" si="377"/>
        <v>150</v>
      </c>
      <c r="CN143" s="70">
        <f t="shared" si="378"/>
        <v>8.92</v>
      </c>
      <c r="CO143" s="70">
        <f t="shared" si="379"/>
        <v>15</v>
      </c>
      <c r="CP143" s="70">
        <f t="shared" si="380"/>
        <v>2</v>
      </c>
      <c r="CQ143" s="70">
        <f t="shared" si="381"/>
        <v>83</v>
      </c>
      <c r="CR143" s="70">
        <f t="shared" si="382"/>
        <v>0</v>
      </c>
      <c r="CS143" s="70">
        <f t="shared" si="383"/>
        <v>40</v>
      </c>
      <c r="CT143" s="70">
        <f t="shared" si="384"/>
        <v>0</v>
      </c>
    </row>
    <row r="144" spans="1:98" s="29" customFormat="1" ht="20.100000000000001" customHeight="1">
      <c r="A144" s="26"/>
      <c r="B144" s="27" t="s">
        <v>111</v>
      </c>
      <c r="C144" s="28">
        <f t="shared" ref="C144:BN144" si="391">+C142+C143</f>
        <v>550</v>
      </c>
      <c r="D144" s="28">
        <f t="shared" si="391"/>
        <v>35</v>
      </c>
      <c r="E144" s="28">
        <f t="shared" si="391"/>
        <v>585</v>
      </c>
      <c r="F144" s="28">
        <f t="shared" si="391"/>
        <v>20</v>
      </c>
      <c r="G144" s="28">
        <f t="shared" si="391"/>
        <v>7</v>
      </c>
      <c r="H144" s="28">
        <f t="shared" si="391"/>
        <v>27</v>
      </c>
      <c r="I144" s="28">
        <f t="shared" si="391"/>
        <v>109</v>
      </c>
      <c r="J144" s="28">
        <f t="shared" si="391"/>
        <v>0</v>
      </c>
      <c r="K144" s="28">
        <f t="shared" si="391"/>
        <v>109</v>
      </c>
      <c r="L144" s="28">
        <f t="shared" si="391"/>
        <v>70</v>
      </c>
      <c r="M144" s="28">
        <f t="shared" si="391"/>
        <v>5</v>
      </c>
      <c r="N144" s="28">
        <f t="shared" si="391"/>
        <v>75</v>
      </c>
      <c r="O144" s="28">
        <f t="shared" si="391"/>
        <v>749</v>
      </c>
      <c r="P144" s="28">
        <f t="shared" si="391"/>
        <v>47</v>
      </c>
      <c r="Q144" s="28">
        <f t="shared" si="391"/>
        <v>796</v>
      </c>
      <c r="R144" s="28">
        <f t="shared" si="391"/>
        <v>175.01</v>
      </c>
      <c r="S144" s="28">
        <f t="shared" si="391"/>
        <v>5.25</v>
      </c>
      <c r="T144" s="28">
        <f t="shared" si="391"/>
        <v>6.3599999999999994</v>
      </c>
      <c r="U144" s="28">
        <f t="shared" si="391"/>
        <v>1.05</v>
      </c>
      <c r="V144" s="28">
        <f t="shared" si="391"/>
        <v>34.68</v>
      </c>
      <c r="W144" s="75">
        <f t="shared" si="391"/>
        <v>0</v>
      </c>
      <c r="X144" s="28">
        <f t="shared" si="391"/>
        <v>22.28</v>
      </c>
      <c r="Y144" s="28">
        <f t="shared" si="391"/>
        <v>0.75</v>
      </c>
      <c r="Z144" s="28">
        <f t="shared" si="391"/>
        <v>0</v>
      </c>
      <c r="AA144" s="28">
        <f t="shared" si="391"/>
        <v>0</v>
      </c>
      <c r="AB144" s="28">
        <f t="shared" si="391"/>
        <v>0</v>
      </c>
      <c r="AC144" s="28">
        <f t="shared" si="391"/>
        <v>0</v>
      </c>
      <c r="AD144" s="28">
        <f t="shared" si="391"/>
        <v>0</v>
      </c>
      <c r="AE144" s="28">
        <f t="shared" si="391"/>
        <v>0</v>
      </c>
      <c r="AF144" s="28">
        <f t="shared" si="391"/>
        <v>0</v>
      </c>
      <c r="AG144" s="28">
        <f t="shared" si="391"/>
        <v>0</v>
      </c>
      <c r="AH144" s="28">
        <f t="shared" si="391"/>
        <v>137.5</v>
      </c>
      <c r="AI144" s="28">
        <f t="shared" si="391"/>
        <v>8.75</v>
      </c>
      <c r="AJ144" s="28">
        <f t="shared" si="391"/>
        <v>5</v>
      </c>
      <c r="AK144" s="28">
        <f t="shared" si="391"/>
        <v>1.75</v>
      </c>
      <c r="AL144" s="28">
        <f t="shared" si="391"/>
        <v>27.25</v>
      </c>
      <c r="AM144" s="28">
        <f t="shared" si="391"/>
        <v>0</v>
      </c>
      <c r="AN144" s="28">
        <f t="shared" si="391"/>
        <v>17.5</v>
      </c>
      <c r="AO144" s="28">
        <f t="shared" si="391"/>
        <v>1.25</v>
      </c>
      <c r="AP144" s="28">
        <f t="shared" si="391"/>
        <v>312.51</v>
      </c>
      <c r="AQ144" s="28">
        <f t="shared" si="391"/>
        <v>14</v>
      </c>
      <c r="AR144" s="28">
        <f t="shared" si="391"/>
        <v>11.36</v>
      </c>
      <c r="AS144" s="28">
        <f t="shared" si="391"/>
        <v>2.8</v>
      </c>
      <c r="AT144" s="28">
        <f t="shared" si="391"/>
        <v>61.929999999999993</v>
      </c>
      <c r="AU144" s="28">
        <f t="shared" si="391"/>
        <v>0</v>
      </c>
      <c r="AV144" s="28">
        <f t="shared" si="391"/>
        <v>39.78</v>
      </c>
      <c r="AW144" s="28">
        <f t="shared" si="391"/>
        <v>2</v>
      </c>
      <c r="AX144" s="28">
        <f t="shared" si="391"/>
        <v>137.5</v>
      </c>
      <c r="AY144" s="28">
        <f t="shared" si="391"/>
        <v>5.84</v>
      </c>
      <c r="AZ144" s="28">
        <f t="shared" si="391"/>
        <v>5</v>
      </c>
      <c r="BA144" s="28">
        <f t="shared" si="391"/>
        <v>0.5</v>
      </c>
      <c r="BB144" s="28">
        <f t="shared" si="391"/>
        <v>27.25</v>
      </c>
      <c r="BC144" s="28">
        <f t="shared" si="391"/>
        <v>0</v>
      </c>
      <c r="BD144" s="28">
        <f t="shared" si="391"/>
        <v>17.5</v>
      </c>
      <c r="BE144" s="28">
        <f t="shared" si="391"/>
        <v>1.25</v>
      </c>
      <c r="BF144" s="28">
        <f t="shared" si="391"/>
        <v>450.01</v>
      </c>
      <c r="BG144" s="28">
        <f t="shared" si="391"/>
        <v>19.84</v>
      </c>
      <c r="BH144" s="28">
        <f t="shared" si="391"/>
        <v>16.36</v>
      </c>
      <c r="BI144" s="28">
        <f t="shared" si="391"/>
        <v>3.3</v>
      </c>
      <c r="BJ144" s="28">
        <f t="shared" si="391"/>
        <v>89.179999999999993</v>
      </c>
      <c r="BK144" s="28">
        <f t="shared" si="391"/>
        <v>0</v>
      </c>
      <c r="BL144" s="28">
        <f t="shared" si="391"/>
        <v>57.28</v>
      </c>
      <c r="BM144" s="28">
        <f t="shared" si="391"/>
        <v>3.25</v>
      </c>
      <c r="BN144" s="110">
        <f t="shared" si="391"/>
        <v>550</v>
      </c>
      <c r="BO144" s="110">
        <f t="shared" ref="BO144:CT144" si="392">+BO142+BO143</f>
        <v>45</v>
      </c>
      <c r="BP144" s="110">
        <f t="shared" si="392"/>
        <v>20</v>
      </c>
      <c r="BQ144" s="110">
        <f t="shared" si="392"/>
        <v>7</v>
      </c>
      <c r="BR144" s="110">
        <f t="shared" si="392"/>
        <v>109</v>
      </c>
      <c r="BS144" s="110">
        <f t="shared" si="392"/>
        <v>0</v>
      </c>
      <c r="BT144" s="110">
        <f t="shared" si="392"/>
        <v>90</v>
      </c>
      <c r="BU144" s="110">
        <f t="shared" si="392"/>
        <v>19</v>
      </c>
      <c r="BV144" s="110">
        <f t="shared" si="392"/>
        <v>99.99</v>
      </c>
      <c r="BW144" s="110">
        <f t="shared" si="392"/>
        <v>25.159999999999997</v>
      </c>
      <c r="BX144" s="110">
        <f t="shared" si="392"/>
        <v>3.64</v>
      </c>
      <c r="BY144" s="110">
        <f t="shared" si="392"/>
        <v>3.7</v>
      </c>
      <c r="BZ144" s="110">
        <f t="shared" si="392"/>
        <v>19.82</v>
      </c>
      <c r="CA144" s="110">
        <f t="shared" si="392"/>
        <v>0</v>
      </c>
      <c r="CB144" s="110">
        <f t="shared" si="392"/>
        <v>32.72</v>
      </c>
      <c r="CC144" s="158">
        <f t="shared" si="392"/>
        <v>15.75</v>
      </c>
      <c r="CD144" s="110">
        <f t="shared" si="392"/>
        <v>81.81</v>
      </c>
      <c r="CE144" s="110">
        <f t="shared" si="392"/>
        <v>18.869999999999997</v>
      </c>
      <c r="CF144" s="110">
        <f t="shared" si="392"/>
        <v>3.64</v>
      </c>
      <c r="CG144" s="110">
        <f t="shared" si="392"/>
        <v>3.7</v>
      </c>
      <c r="CH144" s="110">
        <f t="shared" si="392"/>
        <v>19.82</v>
      </c>
      <c r="CI144" s="110">
        <f t="shared" si="392"/>
        <v>0</v>
      </c>
      <c r="CJ144" s="110">
        <f t="shared" si="392"/>
        <v>32.72</v>
      </c>
      <c r="CK144" s="110">
        <f t="shared" si="392"/>
        <v>15.75</v>
      </c>
      <c r="CL144" s="110">
        <f t="shared" si="392"/>
        <v>18.18</v>
      </c>
      <c r="CM144" s="110">
        <f t="shared" si="392"/>
        <v>550</v>
      </c>
      <c r="CN144" s="110">
        <f t="shared" si="392"/>
        <v>38.71</v>
      </c>
      <c r="CO144" s="110">
        <f t="shared" si="392"/>
        <v>20</v>
      </c>
      <c r="CP144" s="110">
        <f t="shared" si="392"/>
        <v>7</v>
      </c>
      <c r="CQ144" s="110">
        <f t="shared" si="392"/>
        <v>109</v>
      </c>
      <c r="CR144" s="110">
        <f t="shared" si="392"/>
        <v>0</v>
      </c>
      <c r="CS144" s="110">
        <f t="shared" si="392"/>
        <v>90</v>
      </c>
      <c r="CT144" s="110">
        <f t="shared" si="392"/>
        <v>19</v>
      </c>
    </row>
    <row r="145" spans="1:98" ht="20.100000000000001" customHeight="1">
      <c r="A145" s="19">
        <v>6</v>
      </c>
      <c r="B145" s="20" t="s">
        <v>113</v>
      </c>
      <c r="C145" s="21">
        <v>890</v>
      </c>
      <c r="D145" s="21">
        <v>72</v>
      </c>
      <c r="E145" s="10">
        <f t="shared" ref="E145:E147" si="393">C145+D145</f>
        <v>962</v>
      </c>
      <c r="F145" s="21">
        <v>0</v>
      </c>
      <c r="G145" s="42">
        <v>0</v>
      </c>
      <c r="H145" s="10">
        <f t="shared" ref="H145:H147" si="394">F145+G145</f>
        <v>0</v>
      </c>
      <c r="I145" s="21">
        <v>50</v>
      </c>
      <c r="J145" s="21">
        <v>0</v>
      </c>
      <c r="K145" s="10">
        <f t="shared" si="333"/>
        <v>50</v>
      </c>
      <c r="L145" s="42">
        <v>70</v>
      </c>
      <c r="M145" s="42">
        <v>10</v>
      </c>
      <c r="N145" s="10">
        <f t="shared" si="272"/>
        <v>80</v>
      </c>
      <c r="O145" s="10">
        <f t="shared" ref="O145:P147" si="395">C145+F145+I145+L145</f>
        <v>1010</v>
      </c>
      <c r="P145" s="23">
        <f t="shared" si="395"/>
        <v>82</v>
      </c>
      <c r="Q145" s="10">
        <f t="shared" si="230"/>
        <v>1092</v>
      </c>
      <c r="R145" s="65">
        <f t="shared" si="335"/>
        <v>283.2</v>
      </c>
      <c r="S145" s="65">
        <f t="shared" si="336"/>
        <v>10.8</v>
      </c>
      <c r="T145" s="65">
        <f t="shared" si="337"/>
        <v>0</v>
      </c>
      <c r="U145" s="65">
        <f t="shared" si="338"/>
        <v>0</v>
      </c>
      <c r="V145" s="65">
        <f t="shared" si="339"/>
        <v>15.91</v>
      </c>
      <c r="W145" s="65">
        <f t="shared" si="340"/>
        <v>0</v>
      </c>
      <c r="X145" s="70">
        <f t="shared" si="341"/>
        <v>22.27</v>
      </c>
      <c r="Y145" s="70">
        <f t="shared" si="342"/>
        <v>1.5</v>
      </c>
      <c r="AH145" s="83">
        <f t="shared" si="244"/>
        <v>222.5</v>
      </c>
      <c r="AI145" s="83">
        <f t="shared" si="245"/>
        <v>18</v>
      </c>
      <c r="AJ145" s="83">
        <f t="shared" si="246"/>
        <v>0</v>
      </c>
      <c r="AK145" s="83">
        <f t="shared" si="247"/>
        <v>0</v>
      </c>
      <c r="AL145" s="83">
        <f t="shared" si="248"/>
        <v>12.5</v>
      </c>
      <c r="AM145" s="83">
        <f t="shared" si="249"/>
        <v>0</v>
      </c>
      <c r="AN145" s="83">
        <f t="shared" si="250"/>
        <v>17.5</v>
      </c>
      <c r="AO145" s="83">
        <f t="shared" si="251"/>
        <v>2.5</v>
      </c>
      <c r="AP145" s="70">
        <f t="shared" si="343"/>
        <v>505.7</v>
      </c>
      <c r="AQ145" s="70">
        <f t="shared" si="344"/>
        <v>28.8</v>
      </c>
      <c r="AR145" s="70">
        <f t="shared" si="345"/>
        <v>0</v>
      </c>
      <c r="AS145" s="70">
        <f t="shared" si="346"/>
        <v>0</v>
      </c>
      <c r="AT145" s="70">
        <f t="shared" si="347"/>
        <v>28.41</v>
      </c>
      <c r="AU145" s="70">
        <f t="shared" si="348"/>
        <v>0</v>
      </c>
      <c r="AV145" s="70">
        <f t="shared" si="349"/>
        <v>39.769999999999996</v>
      </c>
      <c r="AW145" s="70">
        <f t="shared" si="350"/>
        <v>4</v>
      </c>
      <c r="AX145" s="93">
        <f>ROUND(C145*16.66%,2)</f>
        <v>148.27000000000001</v>
      </c>
      <c r="AY145" s="70">
        <f t="shared" si="258"/>
        <v>18</v>
      </c>
      <c r="AZ145" s="70">
        <f t="shared" si="351"/>
        <v>0</v>
      </c>
      <c r="BA145" s="70">
        <f t="shared" si="352"/>
        <v>0</v>
      </c>
      <c r="BB145" s="70">
        <f t="shared" si="259"/>
        <v>12.5</v>
      </c>
      <c r="BC145" s="70">
        <f t="shared" si="254"/>
        <v>0</v>
      </c>
      <c r="BD145" s="70">
        <f t="shared" si="255"/>
        <v>17.5</v>
      </c>
      <c r="BE145" s="87">
        <f>ROUND(M145*25%,2)-2.5</f>
        <v>0</v>
      </c>
      <c r="BF145" s="70">
        <f t="shared" si="354"/>
        <v>653.97</v>
      </c>
      <c r="BG145" s="70">
        <f t="shared" si="355"/>
        <v>46.8</v>
      </c>
      <c r="BH145" s="70">
        <f t="shared" si="356"/>
        <v>0</v>
      </c>
      <c r="BI145" s="70">
        <f t="shared" si="357"/>
        <v>0</v>
      </c>
      <c r="BJ145" s="70">
        <f t="shared" si="358"/>
        <v>40.909999999999997</v>
      </c>
      <c r="BK145" s="70">
        <f t="shared" si="359"/>
        <v>0</v>
      </c>
      <c r="BL145" s="70">
        <f t="shared" si="360"/>
        <v>57.269999999999996</v>
      </c>
      <c r="BM145" s="70">
        <f t="shared" si="361"/>
        <v>4</v>
      </c>
      <c r="BN145" s="105">
        <v>890</v>
      </c>
      <c r="BO145" s="106">
        <f>72+20</f>
        <v>92</v>
      </c>
      <c r="BP145" s="105">
        <v>0</v>
      </c>
      <c r="BQ145" s="105">
        <v>0</v>
      </c>
      <c r="BR145" s="106">
        <f>50+10</f>
        <v>60</v>
      </c>
      <c r="BS145" s="105">
        <v>0</v>
      </c>
      <c r="BT145" s="106">
        <v>100</v>
      </c>
      <c r="BU145" s="105">
        <v>10</v>
      </c>
      <c r="BV145" s="70">
        <f t="shared" si="362"/>
        <v>236.03</v>
      </c>
      <c r="BW145" s="70">
        <f t="shared" si="363"/>
        <v>45.2</v>
      </c>
      <c r="BX145" s="70">
        <f t="shared" si="364"/>
        <v>0</v>
      </c>
      <c r="BY145" s="70">
        <f t="shared" si="365"/>
        <v>0</v>
      </c>
      <c r="BZ145" s="70">
        <f t="shared" si="366"/>
        <v>19.09</v>
      </c>
      <c r="CA145" s="70">
        <f t="shared" si="367"/>
        <v>0</v>
      </c>
      <c r="CB145" s="70">
        <f t="shared" si="368"/>
        <v>42.73</v>
      </c>
      <c r="CC145" s="156">
        <f t="shared" si="369"/>
        <v>6</v>
      </c>
      <c r="CD145" s="121">
        <f t="shared" ref="CD145:CE146" si="396">BV145</f>
        <v>236.03</v>
      </c>
      <c r="CE145" s="121">
        <f t="shared" si="396"/>
        <v>45.2</v>
      </c>
      <c r="CF145" s="70">
        <f t="shared" si="371"/>
        <v>0</v>
      </c>
      <c r="CG145" s="70">
        <f t="shared" si="372"/>
        <v>0</v>
      </c>
      <c r="CH145" s="70">
        <f t="shared" si="373"/>
        <v>19.09</v>
      </c>
      <c r="CI145" s="70">
        <f t="shared" si="374"/>
        <v>0</v>
      </c>
      <c r="CJ145" s="70">
        <f t="shared" si="375"/>
        <v>42.73</v>
      </c>
      <c r="CK145" s="70">
        <f t="shared" si="376"/>
        <v>6</v>
      </c>
      <c r="CL145" s="70"/>
      <c r="CM145" s="70">
        <f t="shared" si="377"/>
        <v>890</v>
      </c>
      <c r="CN145" s="70">
        <f t="shared" si="378"/>
        <v>92</v>
      </c>
      <c r="CO145" s="70">
        <f t="shared" si="379"/>
        <v>0</v>
      </c>
      <c r="CP145" s="70">
        <f t="shared" si="380"/>
        <v>0</v>
      </c>
      <c r="CQ145" s="70">
        <f t="shared" si="381"/>
        <v>60</v>
      </c>
      <c r="CR145" s="70">
        <f t="shared" si="382"/>
        <v>0</v>
      </c>
      <c r="CS145" s="70">
        <f t="shared" si="383"/>
        <v>100</v>
      </c>
      <c r="CT145" s="70">
        <f t="shared" si="384"/>
        <v>10</v>
      </c>
    </row>
    <row r="146" spans="1:98" ht="20.100000000000001" customHeight="1">
      <c r="A146" s="19">
        <v>7</v>
      </c>
      <c r="B146" s="20" t="s">
        <v>114</v>
      </c>
      <c r="C146" s="21">
        <v>80</v>
      </c>
      <c r="D146" s="21">
        <v>4</v>
      </c>
      <c r="E146" s="10">
        <f t="shared" si="393"/>
        <v>84</v>
      </c>
      <c r="F146" s="21">
        <v>0</v>
      </c>
      <c r="G146" s="42">
        <v>0</v>
      </c>
      <c r="H146" s="10">
        <f t="shared" si="394"/>
        <v>0</v>
      </c>
      <c r="I146" s="21">
        <v>10</v>
      </c>
      <c r="J146" s="21">
        <v>0</v>
      </c>
      <c r="K146" s="10">
        <f t="shared" si="333"/>
        <v>10</v>
      </c>
      <c r="L146" s="42">
        <v>12</v>
      </c>
      <c r="M146" s="42">
        <v>0</v>
      </c>
      <c r="N146" s="10">
        <f t="shared" si="272"/>
        <v>12</v>
      </c>
      <c r="O146" s="10">
        <f t="shared" si="395"/>
        <v>102</v>
      </c>
      <c r="P146" s="23">
        <f t="shared" si="395"/>
        <v>4</v>
      </c>
      <c r="Q146" s="10">
        <f t="shared" si="230"/>
        <v>106</v>
      </c>
      <c r="R146" s="65">
        <f t="shared" si="335"/>
        <v>25.46</v>
      </c>
      <c r="S146" s="65">
        <f t="shared" si="336"/>
        <v>0.6</v>
      </c>
      <c r="T146" s="65">
        <f t="shared" si="337"/>
        <v>0</v>
      </c>
      <c r="U146" s="65">
        <f t="shared" si="338"/>
        <v>0</v>
      </c>
      <c r="V146" s="65">
        <f t="shared" si="339"/>
        <v>3.18</v>
      </c>
      <c r="W146" s="65">
        <f t="shared" si="340"/>
        <v>0</v>
      </c>
      <c r="X146" s="70">
        <f t="shared" si="341"/>
        <v>3.82</v>
      </c>
      <c r="Y146" s="70">
        <f t="shared" si="342"/>
        <v>0</v>
      </c>
      <c r="AH146" s="83">
        <f t="shared" si="244"/>
        <v>20</v>
      </c>
      <c r="AI146" s="83">
        <f t="shared" si="245"/>
        <v>1</v>
      </c>
      <c r="AJ146" s="83">
        <f t="shared" si="246"/>
        <v>0</v>
      </c>
      <c r="AK146" s="83">
        <f t="shared" si="247"/>
        <v>0</v>
      </c>
      <c r="AL146" s="83">
        <f t="shared" si="248"/>
        <v>2.5</v>
      </c>
      <c r="AM146" s="83">
        <f t="shared" si="249"/>
        <v>0</v>
      </c>
      <c r="AN146" s="83">
        <f t="shared" si="250"/>
        <v>3</v>
      </c>
      <c r="AO146" s="83">
        <f t="shared" si="251"/>
        <v>0</v>
      </c>
      <c r="AP146" s="70">
        <f t="shared" si="343"/>
        <v>45.46</v>
      </c>
      <c r="AQ146" s="70">
        <f t="shared" si="344"/>
        <v>1.6</v>
      </c>
      <c r="AR146" s="70">
        <f t="shared" si="345"/>
        <v>0</v>
      </c>
      <c r="AS146" s="70">
        <f t="shared" si="346"/>
        <v>0</v>
      </c>
      <c r="AT146" s="70">
        <f t="shared" si="347"/>
        <v>5.68</v>
      </c>
      <c r="AU146" s="70">
        <f t="shared" si="348"/>
        <v>0</v>
      </c>
      <c r="AV146" s="70">
        <f t="shared" si="349"/>
        <v>6.82</v>
      </c>
      <c r="AW146" s="70">
        <f t="shared" si="350"/>
        <v>0</v>
      </c>
      <c r="AX146" s="70">
        <f t="shared" si="257"/>
        <v>20</v>
      </c>
      <c r="AY146" s="70">
        <f t="shared" si="258"/>
        <v>1</v>
      </c>
      <c r="AZ146" s="70">
        <f t="shared" si="351"/>
        <v>0</v>
      </c>
      <c r="BA146" s="70">
        <f t="shared" si="352"/>
        <v>0</v>
      </c>
      <c r="BB146" s="70">
        <f t="shared" si="259"/>
        <v>2.5</v>
      </c>
      <c r="BC146" s="70">
        <f t="shared" si="254"/>
        <v>0</v>
      </c>
      <c r="BD146" s="70">
        <f t="shared" si="255"/>
        <v>3</v>
      </c>
      <c r="BE146" s="70">
        <f t="shared" si="353"/>
        <v>0</v>
      </c>
      <c r="BF146" s="70">
        <f t="shared" si="354"/>
        <v>65.460000000000008</v>
      </c>
      <c r="BG146" s="70">
        <f t="shared" si="355"/>
        <v>2.6</v>
      </c>
      <c r="BH146" s="70">
        <f t="shared" si="356"/>
        <v>0</v>
      </c>
      <c r="BI146" s="70">
        <f t="shared" si="357"/>
        <v>0</v>
      </c>
      <c r="BJ146" s="70">
        <f t="shared" si="358"/>
        <v>8.18</v>
      </c>
      <c r="BK146" s="70">
        <f t="shared" si="359"/>
        <v>0</v>
      </c>
      <c r="BL146" s="70">
        <f t="shared" si="360"/>
        <v>9.82</v>
      </c>
      <c r="BM146" s="70">
        <f t="shared" si="361"/>
        <v>0</v>
      </c>
      <c r="BN146" s="105">
        <v>80</v>
      </c>
      <c r="BO146" s="105">
        <v>4</v>
      </c>
      <c r="BP146" s="105">
        <v>0</v>
      </c>
      <c r="BQ146" s="105">
        <v>0</v>
      </c>
      <c r="BR146" s="105">
        <v>10</v>
      </c>
      <c r="BS146" s="105">
        <v>0</v>
      </c>
      <c r="BT146" s="105">
        <v>12</v>
      </c>
      <c r="BU146" s="105">
        <v>0</v>
      </c>
      <c r="BV146" s="70">
        <f t="shared" si="362"/>
        <v>14.54</v>
      </c>
      <c r="BW146" s="70">
        <f t="shared" si="363"/>
        <v>1.4</v>
      </c>
      <c r="BX146" s="70">
        <f t="shared" si="364"/>
        <v>0</v>
      </c>
      <c r="BY146" s="70">
        <f t="shared" si="365"/>
        <v>0</v>
      </c>
      <c r="BZ146" s="70">
        <f t="shared" si="366"/>
        <v>1.82</v>
      </c>
      <c r="CA146" s="70">
        <f t="shared" si="367"/>
        <v>0</v>
      </c>
      <c r="CB146" s="70">
        <f t="shared" si="368"/>
        <v>2.1800000000000002</v>
      </c>
      <c r="CC146" s="156">
        <f t="shared" si="369"/>
        <v>0</v>
      </c>
      <c r="CD146" s="121">
        <f t="shared" si="396"/>
        <v>14.54</v>
      </c>
      <c r="CE146" s="70">
        <f>ROUND(BW146*75%,2)</f>
        <v>1.05</v>
      </c>
      <c r="CF146" s="70">
        <f t="shared" si="371"/>
        <v>0</v>
      </c>
      <c r="CG146" s="70">
        <f t="shared" si="372"/>
        <v>0</v>
      </c>
      <c r="CH146" s="70">
        <f t="shared" si="373"/>
        <v>1.82</v>
      </c>
      <c r="CI146" s="70">
        <f t="shared" si="374"/>
        <v>0</v>
      </c>
      <c r="CJ146" s="70">
        <f t="shared" si="375"/>
        <v>2.1800000000000002</v>
      </c>
      <c r="CK146" s="70">
        <f t="shared" si="376"/>
        <v>0</v>
      </c>
      <c r="CL146" s="70"/>
      <c r="CM146" s="70">
        <f t="shared" si="377"/>
        <v>80</v>
      </c>
      <c r="CN146" s="70">
        <f t="shared" si="378"/>
        <v>3.6500000000000004</v>
      </c>
      <c r="CO146" s="70">
        <f t="shared" si="379"/>
        <v>0</v>
      </c>
      <c r="CP146" s="70">
        <f t="shared" si="380"/>
        <v>0</v>
      </c>
      <c r="CQ146" s="70">
        <f t="shared" si="381"/>
        <v>10</v>
      </c>
      <c r="CR146" s="70">
        <f t="shared" si="382"/>
        <v>0</v>
      </c>
      <c r="CS146" s="70">
        <f t="shared" si="383"/>
        <v>12</v>
      </c>
      <c r="CT146" s="70">
        <f t="shared" si="384"/>
        <v>0</v>
      </c>
    </row>
    <row r="147" spans="1:98" ht="20.100000000000001" customHeight="1">
      <c r="A147" s="19">
        <v>8</v>
      </c>
      <c r="B147" s="20" t="s">
        <v>115</v>
      </c>
      <c r="C147" s="21">
        <v>70</v>
      </c>
      <c r="D147" s="21">
        <v>5</v>
      </c>
      <c r="E147" s="10">
        <f t="shared" si="393"/>
        <v>75</v>
      </c>
      <c r="F147" s="21">
        <v>0</v>
      </c>
      <c r="G147" s="42">
        <v>0</v>
      </c>
      <c r="H147" s="10">
        <f t="shared" si="394"/>
        <v>0</v>
      </c>
      <c r="I147" s="21">
        <v>30</v>
      </c>
      <c r="J147" s="21">
        <v>0</v>
      </c>
      <c r="K147" s="10">
        <f t="shared" si="333"/>
        <v>30</v>
      </c>
      <c r="L147" s="42">
        <v>21</v>
      </c>
      <c r="M147" s="42">
        <v>0</v>
      </c>
      <c r="N147" s="10">
        <f t="shared" si="272"/>
        <v>21</v>
      </c>
      <c r="O147" s="10">
        <f t="shared" si="395"/>
        <v>121</v>
      </c>
      <c r="P147" s="23">
        <f t="shared" si="395"/>
        <v>5</v>
      </c>
      <c r="Q147" s="10">
        <f t="shared" si="230"/>
        <v>126</v>
      </c>
      <c r="R147" s="65">
        <f t="shared" si="335"/>
        <v>22.27</v>
      </c>
      <c r="S147" s="65">
        <f t="shared" si="336"/>
        <v>0.75</v>
      </c>
      <c r="T147" s="65">
        <f t="shared" si="337"/>
        <v>0</v>
      </c>
      <c r="U147" s="65">
        <f t="shared" si="338"/>
        <v>0</v>
      </c>
      <c r="V147" s="65">
        <f t="shared" si="339"/>
        <v>9.5500000000000007</v>
      </c>
      <c r="W147" s="65">
        <f t="shared" si="340"/>
        <v>0</v>
      </c>
      <c r="X147" s="70">
        <f t="shared" si="341"/>
        <v>6.68</v>
      </c>
      <c r="Y147" s="70">
        <f t="shared" si="342"/>
        <v>0</v>
      </c>
      <c r="AH147" s="83">
        <f t="shared" si="244"/>
        <v>17.5</v>
      </c>
      <c r="AI147" s="83">
        <f t="shared" si="245"/>
        <v>1.25</v>
      </c>
      <c r="AJ147" s="83">
        <f t="shared" si="246"/>
        <v>0</v>
      </c>
      <c r="AK147" s="83">
        <f t="shared" si="247"/>
        <v>0</v>
      </c>
      <c r="AL147" s="83">
        <f t="shared" si="248"/>
        <v>7.5</v>
      </c>
      <c r="AM147" s="83">
        <f t="shared" si="249"/>
        <v>0</v>
      </c>
      <c r="AN147" s="83">
        <f t="shared" si="250"/>
        <v>5.25</v>
      </c>
      <c r="AO147" s="83">
        <f t="shared" si="251"/>
        <v>0</v>
      </c>
      <c r="AP147" s="70">
        <f t="shared" si="343"/>
        <v>39.769999999999996</v>
      </c>
      <c r="AQ147" s="70">
        <f t="shared" si="344"/>
        <v>2</v>
      </c>
      <c r="AR147" s="70">
        <f t="shared" si="345"/>
        <v>0</v>
      </c>
      <c r="AS147" s="70">
        <f t="shared" si="346"/>
        <v>0</v>
      </c>
      <c r="AT147" s="70">
        <f t="shared" si="347"/>
        <v>17.05</v>
      </c>
      <c r="AU147" s="70">
        <f t="shared" si="348"/>
        <v>0</v>
      </c>
      <c r="AV147" s="70">
        <f t="shared" si="349"/>
        <v>11.93</v>
      </c>
      <c r="AW147" s="70">
        <f t="shared" si="350"/>
        <v>0</v>
      </c>
      <c r="AX147" s="70">
        <f t="shared" si="257"/>
        <v>17.5</v>
      </c>
      <c r="AY147" s="70">
        <f t="shared" si="258"/>
        <v>1.25</v>
      </c>
      <c r="AZ147" s="70">
        <f t="shared" si="351"/>
        <v>0</v>
      </c>
      <c r="BA147" s="70">
        <f t="shared" si="352"/>
        <v>0</v>
      </c>
      <c r="BB147" s="70">
        <f t="shared" si="259"/>
        <v>7.5</v>
      </c>
      <c r="BC147" s="70">
        <f t="shared" si="254"/>
        <v>0</v>
      </c>
      <c r="BD147" s="70">
        <f t="shared" si="255"/>
        <v>5.25</v>
      </c>
      <c r="BE147" s="70">
        <f t="shared" si="353"/>
        <v>0</v>
      </c>
      <c r="BF147" s="70">
        <f t="shared" si="354"/>
        <v>57.269999999999996</v>
      </c>
      <c r="BG147" s="70">
        <f t="shared" si="355"/>
        <v>3.25</v>
      </c>
      <c r="BH147" s="70">
        <f t="shared" si="356"/>
        <v>0</v>
      </c>
      <c r="BI147" s="70">
        <f t="shared" si="357"/>
        <v>0</v>
      </c>
      <c r="BJ147" s="70">
        <f t="shared" si="358"/>
        <v>24.55</v>
      </c>
      <c r="BK147" s="70">
        <f t="shared" si="359"/>
        <v>0</v>
      </c>
      <c r="BL147" s="70">
        <f t="shared" si="360"/>
        <v>17.18</v>
      </c>
      <c r="BM147" s="70">
        <f t="shared" si="361"/>
        <v>0</v>
      </c>
      <c r="BN147" s="105">
        <v>70</v>
      </c>
      <c r="BO147" s="105">
        <v>5</v>
      </c>
      <c r="BP147" s="105">
        <v>0</v>
      </c>
      <c r="BQ147" s="105">
        <v>0</v>
      </c>
      <c r="BR147" s="105">
        <v>30</v>
      </c>
      <c r="BS147" s="105">
        <v>0</v>
      </c>
      <c r="BT147" s="105">
        <v>21</v>
      </c>
      <c r="BU147" s="105">
        <v>0</v>
      </c>
      <c r="BV147" s="70">
        <f t="shared" si="362"/>
        <v>12.73</v>
      </c>
      <c r="BW147" s="70">
        <f t="shared" si="363"/>
        <v>1.75</v>
      </c>
      <c r="BX147" s="70">
        <f t="shared" si="364"/>
        <v>0</v>
      </c>
      <c r="BY147" s="70">
        <f t="shared" si="365"/>
        <v>0</v>
      </c>
      <c r="BZ147" s="70">
        <f t="shared" si="366"/>
        <v>5.45</v>
      </c>
      <c r="CA147" s="70">
        <f t="shared" si="367"/>
        <v>0</v>
      </c>
      <c r="CB147" s="70">
        <f t="shared" si="368"/>
        <v>3.82</v>
      </c>
      <c r="CC147" s="156">
        <f t="shared" si="369"/>
        <v>0</v>
      </c>
      <c r="CD147" s="70">
        <f>ROUND(BV147*75%,2)</f>
        <v>9.5500000000000007</v>
      </c>
      <c r="CE147" s="70">
        <f t="shared" ref="CE147:CE151" si="397">ROUND(BW147*75%,2)</f>
        <v>1.31</v>
      </c>
      <c r="CF147" s="70">
        <f t="shared" si="371"/>
        <v>0</v>
      </c>
      <c r="CG147" s="70">
        <f t="shared" si="372"/>
        <v>0</v>
      </c>
      <c r="CH147" s="70">
        <f t="shared" si="373"/>
        <v>5.45</v>
      </c>
      <c r="CI147" s="70">
        <f t="shared" si="374"/>
        <v>0</v>
      </c>
      <c r="CJ147" s="70">
        <f t="shared" si="375"/>
        <v>3.82</v>
      </c>
      <c r="CK147" s="70">
        <f t="shared" si="376"/>
        <v>0</v>
      </c>
      <c r="CL147" s="70">
        <v>3.18</v>
      </c>
      <c r="CM147" s="70">
        <f t="shared" si="377"/>
        <v>70</v>
      </c>
      <c r="CN147" s="70">
        <f t="shared" si="378"/>
        <v>4.5600000000000005</v>
      </c>
      <c r="CO147" s="70">
        <f t="shared" si="379"/>
        <v>0</v>
      </c>
      <c r="CP147" s="70">
        <f t="shared" si="380"/>
        <v>0</v>
      </c>
      <c r="CQ147" s="70">
        <f t="shared" si="381"/>
        <v>30</v>
      </c>
      <c r="CR147" s="70">
        <f t="shared" si="382"/>
        <v>0</v>
      </c>
      <c r="CS147" s="70">
        <f t="shared" si="383"/>
        <v>21</v>
      </c>
      <c r="CT147" s="70">
        <f t="shared" si="384"/>
        <v>0</v>
      </c>
    </row>
    <row r="148" spans="1:98" s="29" customFormat="1" ht="20.100000000000001" customHeight="1">
      <c r="A148" s="26"/>
      <c r="B148" s="27" t="s">
        <v>113</v>
      </c>
      <c r="C148" s="28">
        <f t="shared" ref="C148:BN148" si="398">+C145+C146+C147</f>
        <v>1040</v>
      </c>
      <c r="D148" s="28">
        <f t="shared" si="398"/>
        <v>81</v>
      </c>
      <c r="E148" s="28">
        <f t="shared" si="398"/>
        <v>1121</v>
      </c>
      <c r="F148" s="28">
        <f t="shared" si="398"/>
        <v>0</v>
      </c>
      <c r="G148" s="28">
        <f t="shared" si="398"/>
        <v>0</v>
      </c>
      <c r="H148" s="28">
        <f t="shared" si="398"/>
        <v>0</v>
      </c>
      <c r="I148" s="28">
        <f t="shared" si="398"/>
        <v>90</v>
      </c>
      <c r="J148" s="28">
        <f t="shared" si="398"/>
        <v>0</v>
      </c>
      <c r="K148" s="28">
        <f t="shared" si="398"/>
        <v>90</v>
      </c>
      <c r="L148" s="28">
        <f t="shared" si="398"/>
        <v>103</v>
      </c>
      <c r="M148" s="28">
        <f t="shared" si="398"/>
        <v>10</v>
      </c>
      <c r="N148" s="28">
        <f t="shared" si="398"/>
        <v>113</v>
      </c>
      <c r="O148" s="28">
        <f t="shared" si="398"/>
        <v>1233</v>
      </c>
      <c r="P148" s="28">
        <f t="shared" si="398"/>
        <v>91</v>
      </c>
      <c r="Q148" s="28">
        <f t="shared" si="398"/>
        <v>1324</v>
      </c>
      <c r="R148" s="28">
        <f t="shared" si="398"/>
        <v>330.92999999999995</v>
      </c>
      <c r="S148" s="28">
        <f t="shared" si="398"/>
        <v>12.15</v>
      </c>
      <c r="T148" s="28">
        <f t="shared" si="398"/>
        <v>0</v>
      </c>
      <c r="U148" s="28">
        <f t="shared" si="398"/>
        <v>0</v>
      </c>
      <c r="V148" s="28">
        <f t="shared" si="398"/>
        <v>28.64</v>
      </c>
      <c r="W148" s="75">
        <f t="shared" si="398"/>
        <v>0</v>
      </c>
      <c r="X148" s="28">
        <f t="shared" si="398"/>
        <v>32.769999999999996</v>
      </c>
      <c r="Y148" s="28">
        <f t="shared" si="398"/>
        <v>1.5</v>
      </c>
      <c r="Z148" s="28">
        <f t="shared" si="398"/>
        <v>0</v>
      </c>
      <c r="AA148" s="28">
        <f t="shared" si="398"/>
        <v>0</v>
      </c>
      <c r="AB148" s="28">
        <f t="shared" si="398"/>
        <v>0</v>
      </c>
      <c r="AC148" s="28">
        <f t="shared" si="398"/>
        <v>0</v>
      </c>
      <c r="AD148" s="28">
        <f t="shared" si="398"/>
        <v>0</v>
      </c>
      <c r="AE148" s="28">
        <f t="shared" si="398"/>
        <v>0</v>
      </c>
      <c r="AF148" s="28">
        <f t="shared" si="398"/>
        <v>0</v>
      </c>
      <c r="AG148" s="28">
        <f t="shared" si="398"/>
        <v>0</v>
      </c>
      <c r="AH148" s="28">
        <f t="shared" si="398"/>
        <v>260</v>
      </c>
      <c r="AI148" s="28">
        <f t="shared" si="398"/>
        <v>20.25</v>
      </c>
      <c r="AJ148" s="28">
        <f t="shared" si="398"/>
        <v>0</v>
      </c>
      <c r="AK148" s="28">
        <f t="shared" si="398"/>
        <v>0</v>
      </c>
      <c r="AL148" s="28">
        <f t="shared" si="398"/>
        <v>22.5</v>
      </c>
      <c r="AM148" s="28">
        <f t="shared" si="398"/>
        <v>0</v>
      </c>
      <c r="AN148" s="28">
        <f t="shared" si="398"/>
        <v>25.75</v>
      </c>
      <c r="AO148" s="28">
        <f t="shared" si="398"/>
        <v>2.5</v>
      </c>
      <c r="AP148" s="28">
        <f t="shared" si="398"/>
        <v>590.92999999999995</v>
      </c>
      <c r="AQ148" s="28">
        <f t="shared" si="398"/>
        <v>32.400000000000006</v>
      </c>
      <c r="AR148" s="28">
        <f t="shared" si="398"/>
        <v>0</v>
      </c>
      <c r="AS148" s="28">
        <f t="shared" si="398"/>
        <v>0</v>
      </c>
      <c r="AT148" s="28">
        <f t="shared" si="398"/>
        <v>51.14</v>
      </c>
      <c r="AU148" s="28">
        <f t="shared" si="398"/>
        <v>0</v>
      </c>
      <c r="AV148" s="28">
        <f t="shared" si="398"/>
        <v>58.519999999999996</v>
      </c>
      <c r="AW148" s="28">
        <f t="shared" si="398"/>
        <v>4</v>
      </c>
      <c r="AX148" s="28">
        <f t="shared" si="398"/>
        <v>185.77</v>
      </c>
      <c r="AY148" s="28">
        <f t="shared" si="398"/>
        <v>20.25</v>
      </c>
      <c r="AZ148" s="28">
        <f t="shared" si="398"/>
        <v>0</v>
      </c>
      <c r="BA148" s="28">
        <f t="shared" si="398"/>
        <v>0</v>
      </c>
      <c r="BB148" s="28">
        <f t="shared" si="398"/>
        <v>22.5</v>
      </c>
      <c r="BC148" s="28">
        <f t="shared" si="398"/>
        <v>0</v>
      </c>
      <c r="BD148" s="28">
        <f t="shared" si="398"/>
        <v>25.75</v>
      </c>
      <c r="BE148" s="28">
        <f t="shared" si="398"/>
        <v>0</v>
      </c>
      <c r="BF148" s="28">
        <f t="shared" si="398"/>
        <v>776.7</v>
      </c>
      <c r="BG148" s="28">
        <f t="shared" si="398"/>
        <v>52.65</v>
      </c>
      <c r="BH148" s="28">
        <f t="shared" si="398"/>
        <v>0</v>
      </c>
      <c r="BI148" s="28">
        <f t="shared" si="398"/>
        <v>0</v>
      </c>
      <c r="BJ148" s="28">
        <f t="shared" si="398"/>
        <v>73.64</v>
      </c>
      <c r="BK148" s="28">
        <f t="shared" si="398"/>
        <v>0</v>
      </c>
      <c r="BL148" s="28">
        <f t="shared" si="398"/>
        <v>84.27000000000001</v>
      </c>
      <c r="BM148" s="28">
        <f t="shared" si="398"/>
        <v>4</v>
      </c>
      <c r="BN148" s="110">
        <f t="shared" si="398"/>
        <v>1040</v>
      </c>
      <c r="BO148" s="110">
        <f t="shared" ref="BO148:CT148" si="399">+BO145+BO146+BO147</f>
        <v>101</v>
      </c>
      <c r="BP148" s="110">
        <f t="shared" si="399"/>
        <v>0</v>
      </c>
      <c r="BQ148" s="110">
        <f t="shared" si="399"/>
        <v>0</v>
      </c>
      <c r="BR148" s="110">
        <f t="shared" si="399"/>
        <v>100</v>
      </c>
      <c r="BS148" s="110">
        <f t="shared" si="399"/>
        <v>0</v>
      </c>
      <c r="BT148" s="110">
        <f t="shared" si="399"/>
        <v>133</v>
      </c>
      <c r="BU148" s="110">
        <f t="shared" si="399"/>
        <v>10</v>
      </c>
      <c r="BV148" s="110">
        <f t="shared" si="399"/>
        <v>263.3</v>
      </c>
      <c r="BW148" s="110">
        <f t="shared" si="399"/>
        <v>48.35</v>
      </c>
      <c r="BX148" s="110">
        <f t="shared" si="399"/>
        <v>0</v>
      </c>
      <c r="BY148" s="110">
        <f t="shared" si="399"/>
        <v>0</v>
      </c>
      <c r="BZ148" s="110">
        <f t="shared" si="399"/>
        <v>26.36</v>
      </c>
      <c r="CA148" s="110">
        <f t="shared" si="399"/>
        <v>0</v>
      </c>
      <c r="CB148" s="110">
        <f t="shared" si="399"/>
        <v>48.73</v>
      </c>
      <c r="CC148" s="158">
        <f t="shared" si="399"/>
        <v>6</v>
      </c>
      <c r="CD148" s="110">
        <f t="shared" si="399"/>
        <v>260.12</v>
      </c>
      <c r="CE148" s="110">
        <f t="shared" si="399"/>
        <v>47.56</v>
      </c>
      <c r="CF148" s="110">
        <f t="shared" si="399"/>
        <v>0</v>
      </c>
      <c r="CG148" s="110">
        <f t="shared" si="399"/>
        <v>0</v>
      </c>
      <c r="CH148" s="110">
        <f t="shared" si="399"/>
        <v>26.36</v>
      </c>
      <c r="CI148" s="110">
        <f t="shared" si="399"/>
        <v>0</v>
      </c>
      <c r="CJ148" s="110">
        <f t="shared" si="399"/>
        <v>48.73</v>
      </c>
      <c r="CK148" s="110">
        <f t="shared" si="399"/>
        <v>6</v>
      </c>
      <c r="CL148" s="110">
        <f t="shared" si="399"/>
        <v>3.18</v>
      </c>
      <c r="CM148" s="110">
        <f t="shared" si="399"/>
        <v>1040</v>
      </c>
      <c r="CN148" s="110">
        <f t="shared" si="399"/>
        <v>100.21000000000001</v>
      </c>
      <c r="CO148" s="110">
        <f t="shared" si="399"/>
        <v>0</v>
      </c>
      <c r="CP148" s="110">
        <f t="shared" si="399"/>
        <v>0</v>
      </c>
      <c r="CQ148" s="110">
        <f t="shared" si="399"/>
        <v>100</v>
      </c>
      <c r="CR148" s="110">
        <f t="shared" si="399"/>
        <v>0</v>
      </c>
      <c r="CS148" s="110">
        <f t="shared" si="399"/>
        <v>133</v>
      </c>
      <c r="CT148" s="110">
        <f t="shared" si="399"/>
        <v>10</v>
      </c>
    </row>
    <row r="149" spans="1:98" ht="20.100000000000001" customHeight="1">
      <c r="A149" s="19">
        <v>9</v>
      </c>
      <c r="B149" s="20" t="s">
        <v>116</v>
      </c>
      <c r="C149" s="21">
        <v>3470</v>
      </c>
      <c r="D149" s="21">
        <v>450</v>
      </c>
      <c r="E149" s="10">
        <f t="shared" ref="E149:E157" si="400">C149+D149</f>
        <v>3920</v>
      </c>
      <c r="F149" s="21">
        <v>70</v>
      </c>
      <c r="G149" s="42">
        <v>15</v>
      </c>
      <c r="H149" s="10">
        <f t="shared" ref="H149:H157" si="401">F149+G149</f>
        <v>85</v>
      </c>
      <c r="I149" s="21">
        <v>55</v>
      </c>
      <c r="J149" s="21">
        <v>1</v>
      </c>
      <c r="K149" s="10">
        <f t="shared" si="333"/>
        <v>56</v>
      </c>
      <c r="L149" s="42">
        <v>402</v>
      </c>
      <c r="M149" s="42">
        <v>50</v>
      </c>
      <c r="N149" s="10">
        <f t="shared" si="272"/>
        <v>452</v>
      </c>
      <c r="O149" s="10">
        <f t="shared" ref="O149:P157" si="402">C149+F149+I149+L149</f>
        <v>3997</v>
      </c>
      <c r="P149" s="23">
        <f t="shared" si="402"/>
        <v>516</v>
      </c>
      <c r="Q149" s="10">
        <f t="shared" si="230"/>
        <v>4513</v>
      </c>
      <c r="R149" s="65">
        <f t="shared" si="335"/>
        <v>1104.1500000000001</v>
      </c>
      <c r="S149" s="65">
        <f t="shared" si="336"/>
        <v>67.5</v>
      </c>
      <c r="T149" s="65">
        <f t="shared" si="337"/>
        <v>22.27</v>
      </c>
      <c r="U149" s="65">
        <f t="shared" si="338"/>
        <v>2.25</v>
      </c>
      <c r="V149" s="65">
        <f t="shared" si="339"/>
        <v>17.5</v>
      </c>
      <c r="W149" s="65">
        <f t="shared" si="340"/>
        <v>0.15</v>
      </c>
      <c r="X149" s="70">
        <f>ROUND(L149*31.82%,2)+0.01</f>
        <v>127.93</v>
      </c>
      <c r="Y149" s="70">
        <f t="shared" si="342"/>
        <v>7.5</v>
      </c>
      <c r="AH149" s="83">
        <f t="shared" si="244"/>
        <v>867.5</v>
      </c>
      <c r="AI149" s="86">
        <f>ROUND(D149*25%,2)-56.25</f>
        <v>56.25</v>
      </c>
      <c r="AJ149" s="83">
        <f t="shared" si="246"/>
        <v>17.5</v>
      </c>
      <c r="AK149" s="83">
        <f t="shared" si="247"/>
        <v>3.75</v>
      </c>
      <c r="AL149" s="83">
        <f t="shared" si="248"/>
        <v>13.75</v>
      </c>
      <c r="AM149" s="83">
        <f t="shared" si="249"/>
        <v>0.25</v>
      </c>
      <c r="AN149" s="83">
        <f t="shared" si="250"/>
        <v>100.5</v>
      </c>
      <c r="AO149" s="83">
        <f t="shared" si="251"/>
        <v>12.5</v>
      </c>
      <c r="AP149" s="70">
        <f t="shared" si="343"/>
        <v>1971.65</v>
      </c>
      <c r="AQ149" s="70">
        <f t="shared" si="344"/>
        <v>123.75</v>
      </c>
      <c r="AR149" s="70">
        <f t="shared" si="345"/>
        <v>39.769999999999996</v>
      </c>
      <c r="AS149" s="70">
        <f t="shared" si="346"/>
        <v>6</v>
      </c>
      <c r="AT149" s="70">
        <f t="shared" si="347"/>
        <v>31.25</v>
      </c>
      <c r="AU149" s="70">
        <f t="shared" si="348"/>
        <v>0.4</v>
      </c>
      <c r="AV149" s="70">
        <f t="shared" si="349"/>
        <v>228.43</v>
      </c>
      <c r="AW149" s="70">
        <f t="shared" si="350"/>
        <v>20</v>
      </c>
      <c r="AX149" s="93">
        <f>ROUND(C149*16.66%,2)</f>
        <v>578.1</v>
      </c>
      <c r="AY149" s="93">
        <f>ROUND(D149*16.66%,2)</f>
        <v>74.97</v>
      </c>
      <c r="AZ149" s="70">
        <f t="shared" si="351"/>
        <v>17.5</v>
      </c>
      <c r="BA149" s="70">
        <f t="shared" si="352"/>
        <v>3.75</v>
      </c>
      <c r="BB149" s="70">
        <f t="shared" si="259"/>
        <v>13.75</v>
      </c>
      <c r="BC149" s="70">
        <f t="shared" si="254"/>
        <v>0.25</v>
      </c>
      <c r="BD149" s="70">
        <f t="shared" si="255"/>
        <v>100.5</v>
      </c>
      <c r="BE149" s="70">
        <f t="shared" si="353"/>
        <v>12.5</v>
      </c>
      <c r="BF149" s="70">
        <f t="shared" si="354"/>
        <v>2549.75</v>
      </c>
      <c r="BG149" s="70">
        <f t="shared" si="355"/>
        <v>198.72</v>
      </c>
      <c r="BH149" s="70">
        <f t="shared" si="356"/>
        <v>57.269999999999996</v>
      </c>
      <c r="BI149" s="70">
        <f t="shared" si="357"/>
        <v>9.75</v>
      </c>
      <c r="BJ149" s="70">
        <f t="shared" si="358"/>
        <v>45</v>
      </c>
      <c r="BK149" s="70">
        <f t="shared" si="359"/>
        <v>0.65</v>
      </c>
      <c r="BL149" s="70">
        <f t="shared" si="360"/>
        <v>328.93</v>
      </c>
      <c r="BM149" s="70">
        <f t="shared" si="361"/>
        <v>32.5</v>
      </c>
      <c r="BN149" s="106">
        <v>3488</v>
      </c>
      <c r="BO149" s="107">
        <f>450</f>
        <v>450</v>
      </c>
      <c r="BP149" s="108">
        <f>70-12</f>
        <v>58</v>
      </c>
      <c r="BQ149" s="105">
        <v>15</v>
      </c>
      <c r="BR149" s="105">
        <v>55</v>
      </c>
      <c r="BS149" s="105">
        <v>1</v>
      </c>
      <c r="BT149" s="107">
        <v>331</v>
      </c>
      <c r="BU149" s="108">
        <f>50-17</f>
        <v>33</v>
      </c>
      <c r="BV149" s="70">
        <f t="shared" si="362"/>
        <v>938.25</v>
      </c>
      <c r="BW149" s="70">
        <f t="shared" si="363"/>
        <v>251.28</v>
      </c>
      <c r="BX149" s="70">
        <f t="shared" si="364"/>
        <v>0.73</v>
      </c>
      <c r="BY149" s="70">
        <f t="shared" si="365"/>
        <v>5.25</v>
      </c>
      <c r="BZ149" s="70">
        <f t="shared" si="366"/>
        <v>10</v>
      </c>
      <c r="CA149" s="70">
        <f t="shared" si="367"/>
        <v>0.35</v>
      </c>
      <c r="CB149" s="70">
        <f t="shared" si="368"/>
        <v>2.0699999999999998</v>
      </c>
      <c r="CC149" s="156">
        <f t="shared" si="369"/>
        <v>0.5</v>
      </c>
      <c r="CD149" s="70">
        <f t="shared" ref="CD149:CD151" si="403">ROUND(BV149*75%,2)</f>
        <v>703.69</v>
      </c>
      <c r="CE149" s="70">
        <f t="shared" si="397"/>
        <v>188.46</v>
      </c>
      <c r="CF149" s="70">
        <f t="shared" si="371"/>
        <v>0.73</v>
      </c>
      <c r="CG149" s="70">
        <f t="shared" si="372"/>
        <v>5.25</v>
      </c>
      <c r="CH149" s="70">
        <f t="shared" si="373"/>
        <v>10</v>
      </c>
      <c r="CI149" s="70">
        <f t="shared" si="374"/>
        <v>0.35</v>
      </c>
      <c r="CJ149" s="70">
        <f t="shared" si="375"/>
        <v>2.0699999999999998</v>
      </c>
      <c r="CK149" s="70">
        <f t="shared" si="376"/>
        <v>0.5</v>
      </c>
      <c r="CL149" s="70">
        <v>234.56</v>
      </c>
      <c r="CM149" s="70">
        <f t="shared" si="377"/>
        <v>3488</v>
      </c>
      <c r="CN149" s="70">
        <f t="shared" si="378"/>
        <v>387.18</v>
      </c>
      <c r="CO149" s="70">
        <f t="shared" si="379"/>
        <v>57.999999999999993</v>
      </c>
      <c r="CP149" s="70">
        <f t="shared" si="380"/>
        <v>15</v>
      </c>
      <c r="CQ149" s="70">
        <f t="shared" si="381"/>
        <v>55</v>
      </c>
      <c r="CR149" s="70">
        <f t="shared" si="382"/>
        <v>1</v>
      </c>
      <c r="CS149" s="70">
        <f t="shared" si="383"/>
        <v>331</v>
      </c>
      <c r="CT149" s="70">
        <f t="shared" si="384"/>
        <v>33</v>
      </c>
    </row>
    <row r="150" spans="1:98" ht="20.100000000000001" customHeight="1">
      <c r="A150" s="19">
        <v>10</v>
      </c>
      <c r="B150" s="20" t="s">
        <v>117</v>
      </c>
      <c r="C150" s="21">
        <v>30</v>
      </c>
      <c r="D150" s="21">
        <v>5</v>
      </c>
      <c r="E150" s="10">
        <f t="shared" si="400"/>
        <v>35</v>
      </c>
      <c r="F150" s="21">
        <v>0</v>
      </c>
      <c r="G150" s="42">
        <v>0</v>
      </c>
      <c r="H150" s="10">
        <f t="shared" si="401"/>
        <v>0</v>
      </c>
      <c r="I150" s="21">
        <v>0</v>
      </c>
      <c r="J150" s="21">
        <v>0</v>
      </c>
      <c r="K150" s="10">
        <f t="shared" si="333"/>
        <v>0</v>
      </c>
      <c r="L150" s="42">
        <v>4</v>
      </c>
      <c r="M150" s="42">
        <v>0</v>
      </c>
      <c r="N150" s="10">
        <f t="shared" si="272"/>
        <v>4</v>
      </c>
      <c r="O150" s="10">
        <f t="shared" si="402"/>
        <v>34</v>
      </c>
      <c r="P150" s="23">
        <f t="shared" si="402"/>
        <v>5</v>
      </c>
      <c r="Q150" s="10">
        <f t="shared" si="230"/>
        <v>39</v>
      </c>
      <c r="R150" s="65">
        <f t="shared" si="335"/>
        <v>9.5500000000000007</v>
      </c>
      <c r="S150" s="65">
        <f t="shared" si="336"/>
        <v>0.75</v>
      </c>
      <c r="T150" s="65">
        <f t="shared" si="337"/>
        <v>0</v>
      </c>
      <c r="U150" s="65">
        <f t="shared" si="338"/>
        <v>0</v>
      </c>
      <c r="V150" s="65">
        <f t="shared" si="339"/>
        <v>0</v>
      </c>
      <c r="W150" s="65">
        <f t="shared" si="340"/>
        <v>0</v>
      </c>
      <c r="X150" s="70">
        <f t="shared" si="341"/>
        <v>1.27</v>
      </c>
      <c r="Y150" s="70">
        <f t="shared" si="342"/>
        <v>0</v>
      </c>
      <c r="AH150" s="83">
        <f t="shared" si="244"/>
        <v>7.5</v>
      </c>
      <c r="AI150" s="83">
        <f t="shared" si="245"/>
        <v>1.25</v>
      </c>
      <c r="AJ150" s="83">
        <f t="shared" si="246"/>
        <v>0</v>
      </c>
      <c r="AK150" s="83">
        <f t="shared" si="247"/>
        <v>0</v>
      </c>
      <c r="AL150" s="83">
        <f t="shared" si="248"/>
        <v>0</v>
      </c>
      <c r="AM150" s="83">
        <f t="shared" si="249"/>
        <v>0</v>
      </c>
      <c r="AN150" s="83">
        <f t="shared" si="250"/>
        <v>1</v>
      </c>
      <c r="AO150" s="83">
        <f t="shared" si="251"/>
        <v>0</v>
      </c>
      <c r="AP150" s="70">
        <f t="shared" si="343"/>
        <v>17.05</v>
      </c>
      <c r="AQ150" s="70">
        <f t="shared" si="344"/>
        <v>2</v>
      </c>
      <c r="AR150" s="70">
        <f t="shared" si="345"/>
        <v>0</v>
      </c>
      <c r="AS150" s="70">
        <f t="shared" si="346"/>
        <v>0</v>
      </c>
      <c r="AT150" s="70">
        <f t="shared" si="347"/>
        <v>0</v>
      </c>
      <c r="AU150" s="70">
        <f t="shared" si="348"/>
        <v>0</v>
      </c>
      <c r="AV150" s="70">
        <f t="shared" si="349"/>
        <v>2.27</v>
      </c>
      <c r="AW150" s="70">
        <f t="shared" si="350"/>
        <v>0</v>
      </c>
      <c r="AX150" s="93">
        <f>ROUND(C150*16.66%,2)</f>
        <v>5</v>
      </c>
      <c r="AY150" s="70">
        <f t="shared" si="258"/>
        <v>1.25</v>
      </c>
      <c r="AZ150" s="70">
        <f t="shared" si="351"/>
        <v>0</v>
      </c>
      <c r="BA150" s="70">
        <f t="shared" si="352"/>
        <v>0</v>
      </c>
      <c r="BB150" s="70">
        <f t="shared" si="259"/>
        <v>0</v>
      </c>
      <c r="BC150" s="70">
        <f t="shared" si="254"/>
        <v>0</v>
      </c>
      <c r="BD150" s="70">
        <f t="shared" si="255"/>
        <v>1</v>
      </c>
      <c r="BE150" s="70">
        <f t="shared" si="353"/>
        <v>0</v>
      </c>
      <c r="BF150" s="70">
        <f t="shared" si="354"/>
        <v>22.05</v>
      </c>
      <c r="BG150" s="70">
        <f t="shared" si="355"/>
        <v>3.25</v>
      </c>
      <c r="BH150" s="70">
        <f t="shared" si="356"/>
        <v>0</v>
      </c>
      <c r="BI150" s="70">
        <f t="shared" si="357"/>
        <v>0</v>
      </c>
      <c r="BJ150" s="70">
        <f t="shared" si="358"/>
        <v>0</v>
      </c>
      <c r="BK150" s="70">
        <f t="shared" si="359"/>
        <v>0</v>
      </c>
      <c r="BL150" s="70">
        <f t="shared" si="360"/>
        <v>3.27</v>
      </c>
      <c r="BM150" s="70">
        <f t="shared" si="361"/>
        <v>0</v>
      </c>
      <c r="BN150" s="105">
        <v>30</v>
      </c>
      <c r="BO150" s="105">
        <v>5</v>
      </c>
      <c r="BP150" s="105">
        <v>0</v>
      </c>
      <c r="BQ150" s="105">
        <v>0</v>
      </c>
      <c r="BR150" s="105">
        <v>0</v>
      </c>
      <c r="BS150" s="105">
        <v>0</v>
      </c>
      <c r="BT150" s="105">
        <v>4</v>
      </c>
      <c r="BU150" s="105">
        <v>0</v>
      </c>
      <c r="BV150" s="70">
        <f t="shared" si="362"/>
        <v>7.95</v>
      </c>
      <c r="BW150" s="70">
        <f t="shared" si="363"/>
        <v>1.75</v>
      </c>
      <c r="BX150" s="70">
        <f t="shared" si="364"/>
        <v>0</v>
      </c>
      <c r="BY150" s="70">
        <f t="shared" si="365"/>
        <v>0</v>
      </c>
      <c r="BZ150" s="70">
        <f t="shared" si="366"/>
        <v>0</v>
      </c>
      <c r="CA150" s="70">
        <f t="shared" si="367"/>
        <v>0</v>
      </c>
      <c r="CB150" s="70">
        <f t="shared" si="368"/>
        <v>0.73</v>
      </c>
      <c r="CC150" s="156">
        <f t="shared" si="369"/>
        <v>0</v>
      </c>
      <c r="CD150" s="70">
        <f t="shared" si="403"/>
        <v>5.96</v>
      </c>
      <c r="CE150" s="70">
        <f t="shared" si="397"/>
        <v>1.31</v>
      </c>
      <c r="CF150" s="70">
        <f t="shared" si="371"/>
        <v>0</v>
      </c>
      <c r="CG150" s="70">
        <f t="shared" si="372"/>
        <v>0</v>
      </c>
      <c r="CH150" s="70">
        <f t="shared" si="373"/>
        <v>0</v>
      </c>
      <c r="CI150" s="70">
        <f t="shared" si="374"/>
        <v>0</v>
      </c>
      <c r="CJ150" s="70">
        <f t="shared" si="375"/>
        <v>0.73</v>
      </c>
      <c r="CK150" s="70">
        <f t="shared" si="376"/>
        <v>0</v>
      </c>
      <c r="CL150" s="70">
        <v>1.99</v>
      </c>
      <c r="CM150" s="70">
        <f t="shared" si="377"/>
        <v>30</v>
      </c>
      <c r="CN150" s="70">
        <f t="shared" si="378"/>
        <v>4.5600000000000005</v>
      </c>
      <c r="CO150" s="70">
        <f t="shared" si="379"/>
        <v>0</v>
      </c>
      <c r="CP150" s="70">
        <f t="shared" si="380"/>
        <v>0</v>
      </c>
      <c r="CQ150" s="70">
        <f t="shared" si="381"/>
        <v>0</v>
      </c>
      <c r="CR150" s="70">
        <f t="shared" si="382"/>
        <v>0</v>
      </c>
      <c r="CS150" s="70">
        <f t="shared" si="383"/>
        <v>4</v>
      </c>
      <c r="CT150" s="70">
        <f t="shared" si="384"/>
        <v>0</v>
      </c>
    </row>
    <row r="151" spans="1:98" ht="20.100000000000001" customHeight="1">
      <c r="A151" s="19">
        <v>11</v>
      </c>
      <c r="B151" s="20" t="s">
        <v>118</v>
      </c>
      <c r="C151" s="21">
        <v>6</v>
      </c>
      <c r="D151" s="21">
        <v>0</v>
      </c>
      <c r="E151" s="10">
        <f t="shared" si="400"/>
        <v>6</v>
      </c>
      <c r="F151" s="21">
        <v>0</v>
      </c>
      <c r="G151" s="42">
        <v>0</v>
      </c>
      <c r="H151" s="10">
        <f t="shared" si="401"/>
        <v>0</v>
      </c>
      <c r="I151" s="21">
        <v>0</v>
      </c>
      <c r="J151" s="21">
        <v>0</v>
      </c>
      <c r="K151" s="10">
        <f t="shared" si="333"/>
        <v>0</v>
      </c>
      <c r="L151" s="42">
        <v>4</v>
      </c>
      <c r="M151" s="42">
        <v>0</v>
      </c>
      <c r="N151" s="10">
        <f t="shared" si="272"/>
        <v>4</v>
      </c>
      <c r="O151" s="10">
        <f t="shared" si="402"/>
        <v>10</v>
      </c>
      <c r="P151" s="23">
        <f t="shared" si="402"/>
        <v>0</v>
      </c>
      <c r="Q151" s="10">
        <f t="shared" si="230"/>
        <v>10</v>
      </c>
      <c r="R151" s="65">
        <f t="shared" si="335"/>
        <v>1.91</v>
      </c>
      <c r="S151" s="65">
        <f t="shared" si="336"/>
        <v>0</v>
      </c>
      <c r="T151" s="65">
        <f t="shared" si="337"/>
        <v>0</v>
      </c>
      <c r="U151" s="65">
        <f t="shared" si="338"/>
        <v>0</v>
      </c>
      <c r="V151" s="65">
        <f t="shared" si="339"/>
        <v>0</v>
      </c>
      <c r="W151" s="65">
        <f t="shared" si="340"/>
        <v>0</v>
      </c>
      <c r="X151" s="70">
        <f t="shared" si="341"/>
        <v>1.27</v>
      </c>
      <c r="Y151" s="70">
        <f t="shared" si="342"/>
        <v>0</v>
      </c>
      <c r="AH151" s="86">
        <f t="shared" si="244"/>
        <v>1.5</v>
      </c>
      <c r="AI151" s="83">
        <f t="shared" si="245"/>
        <v>0</v>
      </c>
      <c r="AJ151" s="83">
        <f t="shared" si="246"/>
        <v>0</v>
      </c>
      <c r="AK151" s="83">
        <f t="shared" si="247"/>
        <v>0</v>
      </c>
      <c r="AL151" s="83">
        <f t="shared" si="248"/>
        <v>0</v>
      </c>
      <c r="AM151" s="83">
        <f t="shared" si="249"/>
        <v>0</v>
      </c>
      <c r="AN151" s="86">
        <f t="shared" si="250"/>
        <v>1</v>
      </c>
      <c r="AO151" s="83">
        <f t="shared" si="251"/>
        <v>0</v>
      </c>
      <c r="AP151" s="70">
        <f t="shared" si="343"/>
        <v>3.41</v>
      </c>
      <c r="AQ151" s="70">
        <f t="shared" si="344"/>
        <v>0</v>
      </c>
      <c r="AR151" s="70">
        <f t="shared" si="345"/>
        <v>0</v>
      </c>
      <c r="AS151" s="70">
        <f t="shared" si="346"/>
        <v>0</v>
      </c>
      <c r="AT151" s="70">
        <f t="shared" si="347"/>
        <v>0</v>
      </c>
      <c r="AU151" s="70">
        <f t="shared" si="348"/>
        <v>0</v>
      </c>
      <c r="AV151" s="70">
        <f t="shared" si="349"/>
        <v>2.27</v>
      </c>
      <c r="AW151" s="70">
        <f t="shared" si="350"/>
        <v>0</v>
      </c>
      <c r="AX151" s="87">
        <v>0</v>
      </c>
      <c r="AY151" s="70">
        <f t="shared" si="258"/>
        <v>0</v>
      </c>
      <c r="AZ151" s="70">
        <f t="shared" si="351"/>
        <v>0</v>
      </c>
      <c r="BA151" s="70">
        <f t="shared" si="352"/>
        <v>0</v>
      </c>
      <c r="BB151" s="70">
        <f t="shared" si="259"/>
        <v>0</v>
      </c>
      <c r="BC151" s="70">
        <f t="shared" si="254"/>
        <v>0</v>
      </c>
      <c r="BD151" s="87">
        <v>0</v>
      </c>
      <c r="BE151" s="70">
        <f t="shared" si="353"/>
        <v>0</v>
      </c>
      <c r="BF151" s="70">
        <f t="shared" si="354"/>
        <v>3.41</v>
      </c>
      <c r="BG151" s="70">
        <f t="shared" si="355"/>
        <v>0</v>
      </c>
      <c r="BH151" s="70">
        <f t="shared" si="356"/>
        <v>0</v>
      </c>
      <c r="BI151" s="70">
        <f t="shared" si="357"/>
        <v>0</v>
      </c>
      <c r="BJ151" s="70">
        <f t="shared" si="358"/>
        <v>0</v>
      </c>
      <c r="BK151" s="70">
        <f t="shared" si="359"/>
        <v>0</v>
      </c>
      <c r="BL151" s="70">
        <f t="shared" si="360"/>
        <v>2.27</v>
      </c>
      <c r="BM151" s="70">
        <f t="shared" si="361"/>
        <v>0</v>
      </c>
      <c r="BN151" s="108">
        <v>0</v>
      </c>
      <c r="BO151" s="105">
        <v>0</v>
      </c>
      <c r="BP151" s="105">
        <v>0</v>
      </c>
      <c r="BQ151" s="105">
        <v>0</v>
      </c>
      <c r="BR151" s="105">
        <v>0</v>
      </c>
      <c r="BS151" s="105">
        <v>0</v>
      </c>
      <c r="BT151" s="108">
        <v>0</v>
      </c>
      <c r="BU151" s="105">
        <v>0</v>
      </c>
      <c r="BV151" s="70">
        <f t="shared" si="362"/>
        <v>-3.41</v>
      </c>
      <c r="BW151" s="70">
        <f t="shared" si="363"/>
        <v>0</v>
      </c>
      <c r="BX151" s="70">
        <f t="shared" si="364"/>
        <v>0</v>
      </c>
      <c r="BY151" s="70">
        <f t="shared" si="365"/>
        <v>0</v>
      </c>
      <c r="BZ151" s="70">
        <f t="shared" si="366"/>
        <v>0</v>
      </c>
      <c r="CA151" s="70">
        <f t="shared" si="367"/>
        <v>0</v>
      </c>
      <c r="CB151" s="70">
        <f t="shared" si="368"/>
        <v>-2.27</v>
      </c>
      <c r="CC151" s="156">
        <f t="shared" si="369"/>
        <v>0</v>
      </c>
      <c r="CD151" s="70">
        <f t="shared" si="403"/>
        <v>-2.56</v>
      </c>
      <c r="CE151" s="70">
        <f t="shared" si="397"/>
        <v>0</v>
      </c>
      <c r="CF151" s="70">
        <f t="shared" si="371"/>
        <v>0</v>
      </c>
      <c r="CG151" s="70">
        <f t="shared" si="372"/>
        <v>0</v>
      </c>
      <c r="CH151" s="70">
        <f t="shared" si="373"/>
        <v>0</v>
      </c>
      <c r="CI151" s="70">
        <f t="shared" si="374"/>
        <v>0</v>
      </c>
      <c r="CJ151" s="70">
        <f t="shared" si="375"/>
        <v>-2.27</v>
      </c>
      <c r="CK151" s="70">
        <f t="shared" si="376"/>
        <v>0</v>
      </c>
      <c r="CL151" s="70">
        <v>-0.85</v>
      </c>
      <c r="CM151" s="70">
        <f t="shared" si="377"/>
        <v>0</v>
      </c>
      <c r="CN151" s="70">
        <f t="shared" si="378"/>
        <v>0</v>
      </c>
      <c r="CO151" s="70">
        <f t="shared" si="379"/>
        <v>0</v>
      </c>
      <c r="CP151" s="70">
        <f t="shared" si="380"/>
        <v>0</v>
      </c>
      <c r="CQ151" s="70">
        <f t="shared" si="381"/>
        <v>0</v>
      </c>
      <c r="CR151" s="70">
        <f t="shared" si="382"/>
        <v>0</v>
      </c>
      <c r="CS151" s="70">
        <f t="shared" si="383"/>
        <v>0</v>
      </c>
      <c r="CT151" s="70">
        <f t="shared" si="384"/>
        <v>0</v>
      </c>
    </row>
    <row r="152" spans="1:98" ht="20.100000000000001" customHeight="1">
      <c r="A152" s="19">
        <v>12</v>
      </c>
      <c r="B152" s="20" t="s">
        <v>119</v>
      </c>
      <c r="C152" s="21">
        <v>25</v>
      </c>
      <c r="D152" s="21">
        <v>4</v>
      </c>
      <c r="E152" s="10">
        <f t="shared" si="400"/>
        <v>29</v>
      </c>
      <c r="F152" s="21">
        <v>0</v>
      </c>
      <c r="G152" s="42">
        <v>0</v>
      </c>
      <c r="H152" s="10">
        <f t="shared" si="401"/>
        <v>0</v>
      </c>
      <c r="I152" s="21">
        <v>0</v>
      </c>
      <c r="J152" s="21">
        <v>0</v>
      </c>
      <c r="K152" s="10">
        <f t="shared" si="333"/>
        <v>0</v>
      </c>
      <c r="L152" s="42">
        <v>4</v>
      </c>
      <c r="M152" s="42">
        <v>0</v>
      </c>
      <c r="N152" s="10">
        <f t="shared" si="272"/>
        <v>4</v>
      </c>
      <c r="O152" s="10">
        <f t="shared" si="402"/>
        <v>29</v>
      </c>
      <c r="P152" s="23">
        <f t="shared" si="402"/>
        <v>4</v>
      </c>
      <c r="Q152" s="10">
        <f t="shared" si="230"/>
        <v>33</v>
      </c>
      <c r="R152" s="65">
        <f t="shared" si="335"/>
        <v>7.96</v>
      </c>
      <c r="S152" s="65">
        <f t="shared" si="336"/>
        <v>0.6</v>
      </c>
      <c r="T152" s="65">
        <f t="shared" si="337"/>
        <v>0</v>
      </c>
      <c r="U152" s="65">
        <f t="shared" si="338"/>
        <v>0</v>
      </c>
      <c r="V152" s="65">
        <f t="shared" si="339"/>
        <v>0</v>
      </c>
      <c r="W152" s="65">
        <f t="shared" si="340"/>
        <v>0</v>
      </c>
      <c r="X152" s="70">
        <f t="shared" si="341"/>
        <v>1.27</v>
      </c>
      <c r="Y152" s="70">
        <f t="shared" si="342"/>
        <v>0</v>
      </c>
      <c r="AH152" s="83">
        <f t="shared" si="244"/>
        <v>6.25</v>
      </c>
      <c r="AI152" s="83">
        <f t="shared" si="245"/>
        <v>1</v>
      </c>
      <c r="AJ152" s="83">
        <f t="shared" si="246"/>
        <v>0</v>
      </c>
      <c r="AK152" s="83">
        <f t="shared" si="247"/>
        <v>0</v>
      </c>
      <c r="AL152" s="83">
        <f t="shared" si="248"/>
        <v>0</v>
      </c>
      <c r="AM152" s="83">
        <f t="shared" si="249"/>
        <v>0</v>
      </c>
      <c r="AN152" s="83">
        <f t="shared" si="250"/>
        <v>1</v>
      </c>
      <c r="AO152" s="83">
        <f t="shared" si="251"/>
        <v>0</v>
      </c>
      <c r="AP152" s="70">
        <f t="shared" si="343"/>
        <v>14.21</v>
      </c>
      <c r="AQ152" s="70">
        <f t="shared" si="344"/>
        <v>1.6</v>
      </c>
      <c r="AR152" s="70">
        <f t="shared" si="345"/>
        <v>0</v>
      </c>
      <c r="AS152" s="70">
        <f t="shared" si="346"/>
        <v>0</v>
      </c>
      <c r="AT152" s="70">
        <f t="shared" si="347"/>
        <v>0</v>
      </c>
      <c r="AU152" s="70">
        <f t="shared" si="348"/>
        <v>0</v>
      </c>
      <c r="AV152" s="70">
        <f t="shared" si="349"/>
        <v>2.27</v>
      </c>
      <c r="AW152" s="70">
        <f t="shared" si="350"/>
        <v>0</v>
      </c>
      <c r="AX152" s="70">
        <f t="shared" si="257"/>
        <v>6.25</v>
      </c>
      <c r="AY152" s="70">
        <f t="shared" si="258"/>
        <v>1</v>
      </c>
      <c r="AZ152" s="70">
        <f t="shared" si="351"/>
        <v>0</v>
      </c>
      <c r="BA152" s="70">
        <f t="shared" si="352"/>
        <v>0</v>
      </c>
      <c r="BB152" s="70">
        <f t="shared" si="259"/>
        <v>0</v>
      </c>
      <c r="BC152" s="70">
        <f t="shared" si="254"/>
        <v>0</v>
      </c>
      <c r="BD152" s="87">
        <v>0</v>
      </c>
      <c r="BE152" s="70">
        <f t="shared" si="353"/>
        <v>0</v>
      </c>
      <c r="BF152" s="70">
        <f t="shared" si="354"/>
        <v>20.46</v>
      </c>
      <c r="BG152" s="70">
        <f t="shared" si="355"/>
        <v>2.6</v>
      </c>
      <c r="BH152" s="70">
        <f t="shared" si="356"/>
        <v>0</v>
      </c>
      <c r="BI152" s="70">
        <f t="shared" si="357"/>
        <v>0</v>
      </c>
      <c r="BJ152" s="70">
        <f t="shared" si="358"/>
        <v>0</v>
      </c>
      <c r="BK152" s="70">
        <f t="shared" si="359"/>
        <v>0</v>
      </c>
      <c r="BL152" s="70">
        <f t="shared" si="360"/>
        <v>2.27</v>
      </c>
      <c r="BM152" s="70">
        <f t="shared" si="361"/>
        <v>0</v>
      </c>
      <c r="BN152" s="105">
        <v>25</v>
      </c>
      <c r="BO152" s="105">
        <v>4</v>
      </c>
      <c r="BP152" s="105">
        <v>0</v>
      </c>
      <c r="BQ152" s="105">
        <v>0</v>
      </c>
      <c r="BR152" s="105">
        <v>0</v>
      </c>
      <c r="BS152" s="105">
        <v>0</v>
      </c>
      <c r="BT152" s="105">
        <v>4</v>
      </c>
      <c r="BU152" s="105">
        <v>0</v>
      </c>
      <c r="BV152" s="70">
        <f t="shared" si="362"/>
        <v>4.54</v>
      </c>
      <c r="BW152" s="70">
        <f t="shared" si="363"/>
        <v>1.4</v>
      </c>
      <c r="BX152" s="70">
        <f t="shared" si="364"/>
        <v>0</v>
      </c>
      <c r="BY152" s="70">
        <f t="shared" si="365"/>
        <v>0</v>
      </c>
      <c r="BZ152" s="70">
        <f t="shared" si="366"/>
        <v>0</v>
      </c>
      <c r="CA152" s="70">
        <f t="shared" si="367"/>
        <v>0</v>
      </c>
      <c r="CB152" s="70">
        <f t="shared" si="368"/>
        <v>1.73</v>
      </c>
      <c r="CC152" s="156">
        <f t="shared" si="369"/>
        <v>0</v>
      </c>
      <c r="CD152" s="121">
        <f t="shared" ref="CD152:CE152" si="404">BV152</f>
        <v>4.54</v>
      </c>
      <c r="CE152" s="121">
        <f t="shared" si="404"/>
        <v>1.4</v>
      </c>
      <c r="CF152" s="70">
        <f t="shared" si="371"/>
        <v>0</v>
      </c>
      <c r="CG152" s="70">
        <f t="shared" si="372"/>
        <v>0</v>
      </c>
      <c r="CH152" s="70">
        <f t="shared" si="373"/>
        <v>0</v>
      </c>
      <c r="CI152" s="70">
        <f t="shared" si="374"/>
        <v>0</v>
      </c>
      <c r="CJ152" s="70">
        <f t="shared" si="375"/>
        <v>1.73</v>
      </c>
      <c r="CK152" s="70">
        <f t="shared" si="376"/>
        <v>0</v>
      </c>
      <c r="CL152" s="70">
        <v>0</v>
      </c>
      <c r="CM152" s="70">
        <f t="shared" si="377"/>
        <v>25</v>
      </c>
      <c r="CN152" s="70">
        <f t="shared" si="378"/>
        <v>4</v>
      </c>
      <c r="CO152" s="70">
        <f t="shared" si="379"/>
        <v>0</v>
      </c>
      <c r="CP152" s="70">
        <f t="shared" si="380"/>
        <v>0</v>
      </c>
      <c r="CQ152" s="70">
        <f t="shared" si="381"/>
        <v>0</v>
      </c>
      <c r="CR152" s="70">
        <f t="shared" si="382"/>
        <v>0</v>
      </c>
      <c r="CS152" s="70">
        <f t="shared" si="383"/>
        <v>4</v>
      </c>
      <c r="CT152" s="70">
        <f t="shared" si="384"/>
        <v>0</v>
      </c>
    </row>
    <row r="153" spans="1:98" ht="20.100000000000001" customHeight="1">
      <c r="A153" s="19">
        <v>13</v>
      </c>
      <c r="B153" s="20" t="s">
        <v>120</v>
      </c>
      <c r="C153" s="21">
        <v>6</v>
      </c>
      <c r="D153" s="21">
        <v>0</v>
      </c>
      <c r="E153" s="10">
        <f t="shared" si="400"/>
        <v>6</v>
      </c>
      <c r="F153" s="21">
        <v>0</v>
      </c>
      <c r="G153" s="42">
        <v>0</v>
      </c>
      <c r="H153" s="10">
        <f t="shared" si="401"/>
        <v>0</v>
      </c>
      <c r="I153" s="21">
        <v>0</v>
      </c>
      <c r="J153" s="21">
        <v>0</v>
      </c>
      <c r="K153" s="10">
        <f t="shared" si="333"/>
        <v>0</v>
      </c>
      <c r="L153" s="42">
        <v>4</v>
      </c>
      <c r="M153" s="42">
        <v>0</v>
      </c>
      <c r="N153" s="10">
        <f t="shared" si="272"/>
        <v>4</v>
      </c>
      <c r="O153" s="10">
        <f t="shared" si="402"/>
        <v>10</v>
      </c>
      <c r="P153" s="23">
        <f t="shared" si="402"/>
        <v>0</v>
      </c>
      <c r="Q153" s="10">
        <f t="shared" si="230"/>
        <v>10</v>
      </c>
      <c r="R153" s="65">
        <f t="shared" si="335"/>
        <v>1.91</v>
      </c>
      <c r="S153" s="65">
        <f t="shared" si="336"/>
        <v>0</v>
      </c>
      <c r="T153" s="65">
        <f t="shared" si="337"/>
        <v>0</v>
      </c>
      <c r="U153" s="65">
        <f t="shared" si="338"/>
        <v>0</v>
      </c>
      <c r="V153" s="65">
        <f t="shared" si="339"/>
        <v>0</v>
      </c>
      <c r="W153" s="65">
        <f t="shared" si="340"/>
        <v>0</v>
      </c>
      <c r="X153" s="70">
        <f t="shared" si="341"/>
        <v>1.27</v>
      </c>
      <c r="Y153" s="70">
        <f t="shared" si="342"/>
        <v>0</v>
      </c>
      <c r="AH153" s="86">
        <f t="shared" si="244"/>
        <v>1.5</v>
      </c>
      <c r="AI153" s="83">
        <f t="shared" si="245"/>
        <v>0</v>
      </c>
      <c r="AJ153" s="83">
        <f t="shared" si="246"/>
        <v>0</v>
      </c>
      <c r="AK153" s="83">
        <f t="shared" si="247"/>
        <v>0</v>
      </c>
      <c r="AL153" s="83">
        <f t="shared" si="248"/>
        <v>0</v>
      </c>
      <c r="AM153" s="83">
        <f t="shared" si="249"/>
        <v>0</v>
      </c>
      <c r="AN153" s="86">
        <f t="shared" si="250"/>
        <v>1</v>
      </c>
      <c r="AO153" s="83">
        <f t="shared" si="251"/>
        <v>0</v>
      </c>
      <c r="AP153" s="70">
        <f t="shared" si="343"/>
        <v>3.41</v>
      </c>
      <c r="AQ153" s="70">
        <f t="shared" si="344"/>
        <v>0</v>
      </c>
      <c r="AR153" s="70">
        <f t="shared" si="345"/>
        <v>0</v>
      </c>
      <c r="AS153" s="70">
        <f t="shared" si="346"/>
        <v>0</v>
      </c>
      <c r="AT153" s="70">
        <f t="shared" si="347"/>
        <v>0</v>
      </c>
      <c r="AU153" s="70">
        <f t="shared" si="348"/>
        <v>0</v>
      </c>
      <c r="AV153" s="70">
        <f t="shared" si="349"/>
        <v>2.27</v>
      </c>
      <c r="AW153" s="70">
        <f t="shared" si="350"/>
        <v>0</v>
      </c>
      <c r="AX153" s="87">
        <v>0</v>
      </c>
      <c r="AY153" s="70">
        <f t="shared" si="258"/>
        <v>0</v>
      </c>
      <c r="AZ153" s="70">
        <f t="shared" si="351"/>
        <v>0</v>
      </c>
      <c r="BA153" s="70">
        <f t="shared" si="352"/>
        <v>0</v>
      </c>
      <c r="BB153" s="70">
        <f t="shared" si="259"/>
        <v>0</v>
      </c>
      <c r="BC153" s="70">
        <f t="shared" si="254"/>
        <v>0</v>
      </c>
      <c r="BD153" s="87">
        <v>0</v>
      </c>
      <c r="BE153" s="70">
        <f t="shared" si="353"/>
        <v>0</v>
      </c>
      <c r="BF153" s="70">
        <f t="shared" si="354"/>
        <v>3.41</v>
      </c>
      <c r="BG153" s="70">
        <f t="shared" si="355"/>
        <v>0</v>
      </c>
      <c r="BH153" s="70">
        <f t="shared" si="356"/>
        <v>0</v>
      </c>
      <c r="BI153" s="70">
        <f t="shared" si="357"/>
        <v>0</v>
      </c>
      <c r="BJ153" s="70">
        <f t="shared" si="358"/>
        <v>0</v>
      </c>
      <c r="BK153" s="70">
        <f t="shared" si="359"/>
        <v>0</v>
      </c>
      <c r="BL153" s="70">
        <f t="shared" si="360"/>
        <v>2.27</v>
      </c>
      <c r="BM153" s="70">
        <f t="shared" si="361"/>
        <v>0</v>
      </c>
      <c r="BN153" s="108">
        <v>0</v>
      </c>
      <c r="BO153" s="105">
        <v>0</v>
      </c>
      <c r="BP153" s="105">
        <v>0</v>
      </c>
      <c r="BQ153" s="105">
        <v>0</v>
      </c>
      <c r="BR153" s="105">
        <v>0</v>
      </c>
      <c r="BS153" s="105">
        <v>0</v>
      </c>
      <c r="BT153" s="108">
        <v>0</v>
      </c>
      <c r="BU153" s="105">
        <v>0</v>
      </c>
      <c r="BV153" s="70">
        <f t="shared" si="362"/>
        <v>-3.41</v>
      </c>
      <c r="BW153" s="70">
        <f t="shared" si="363"/>
        <v>0</v>
      </c>
      <c r="BX153" s="70">
        <f t="shared" si="364"/>
        <v>0</v>
      </c>
      <c r="BY153" s="70">
        <f t="shared" si="365"/>
        <v>0</v>
      </c>
      <c r="BZ153" s="70">
        <f t="shared" si="366"/>
        <v>0</v>
      </c>
      <c r="CA153" s="70">
        <f t="shared" si="367"/>
        <v>0</v>
      </c>
      <c r="CB153" s="70">
        <f t="shared" si="368"/>
        <v>-2.27</v>
      </c>
      <c r="CC153" s="156">
        <f t="shared" si="369"/>
        <v>0</v>
      </c>
      <c r="CD153" s="70">
        <f>ROUND(BV153*75%,2)</f>
        <v>-2.56</v>
      </c>
      <c r="CE153" s="70">
        <f>ROUND(BW153*75%,2)</f>
        <v>0</v>
      </c>
      <c r="CF153" s="70">
        <f t="shared" si="371"/>
        <v>0</v>
      </c>
      <c r="CG153" s="70">
        <f t="shared" si="372"/>
        <v>0</v>
      </c>
      <c r="CH153" s="70">
        <f t="shared" si="373"/>
        <v>0</v>
      </c>
      <c r="CI153" s="70">
        <f t="shared" si="374"/>
        <v>0</v>
      </c>
      <c r="CJ153" s="70">
        <f t="shared" si="375"/>
        <v>-2.27</v>
      </c>
      <c r="CK153" s="70">
        <f t="shared" si="376"/>
        <v>0</v>
      </c>
      <c r="CL153" s="70">
        <v>-0.85</v>
      </c>
      <c r="CM153" s="70">
        <f t="shared" si="377"/>
        <v>0</v>
      </c>
      <c r="CN153" s="70">
        <f t="shared" si="378"/>
        <v>0</v>
      </c>
      <c r="CO153" s="70">
        <f t="shared" si="379"/>
        <v>0</v>
      </c>
      <c r="CP153" s="70">
        <f t="shared" si="380"/>
        <v>0</v>
      </c>
      <c r="CQ153" s="70">
        <f t="shared" si="381"/>
        <v>0</v>
      </c>
      <c r="CR153" s="70">
        <f t="shared" si="382"/>
        <v>0</v>
      </c>
      <c r="CS153" s="70">
        <f t="shared" si="383"/>
        <v>0</v>
      </c>
      <c r="CT153" s="70">
        <f t="shared" si="384"/>
        <v>0</v>
      </c>
    </row>
    <row r="154" spans="1:98" ht="20.100000000000001" customHeight="1">
      <c r="A154" s="19">
        <v>14</v>
      </c>
      <c r="B154" s="20" t="s">
        <v>121</v>
      </c>
      <c r="C154" s="21"/>
      <c r="D154" s="21"/>
      <c r="E154" s="10">
        <f t="shared" si="400"/>
        <v>0</v>
      </c>
      <c r="F154" s="21"/>
      <c r="G154" s="42"/>
      <c r="H154" s="10">
        <f t="shared" si="401"/>
        <v>0</v>
      </c>
      <c r="I154" s="21"/>
      <c r="J154" s="21"/>
      <c r="K154" s="10">
        <f t="shared" si="333"/>
        <v>0</v>
      </c>
      <c r="L154" s="42"/>
      <c r="M154" s="42"/>
      <c r="N154" s="10">
        <f t="shared" si="272"/>
        <v>0</v>
      </c>
      <c r="O154" s="10">
        <f t="shared" si="402"/>
        <v>0</v>
      </c>
      <c r="P154" s="23">
        <f t="shared" si="402"/>
        <v>0</v>
      </c>
      <c r="Q154" s="10">
        <f t="shared" si="230"/>
        <v>0</v>
      </c>
      <c r="R154" s="65">
        <f t="shared" si="335"/>
        <v>0</v>
      </c>
      <c r="S154" s="65">
        <f t="shared" si="336"/>
        <v>0</v>
      </c>
      <c r="T154" s="65">
        <f t="shared" si="337"/>
        <v>0</v>
      </c>
      <c r="U154" s="65">
        <f t="shared" si="338"/>
        <v>0</v>
      </c>
      <c r="V154" s="65">
        <f t="shared" si="339"/>
        <v>0</v>
      </c>
      <c r="W154" s="65">
        <f t="shared" si="340"/>
        <v>0</v>
      </c>
      <c r="X154" s="70">
        <f t="shared" si="341"/>
        <v>0</v>
      </c>
      <c r="Y154" s="70">
        <f t="shared" si="342"/>
        <v>0</v>
      </c>
      <c r="AH154" s="83">
        <f t="shared" si="244"/>
        <v>0</v>
      </c>
      <c r="AI154" s="83">
        <f t="shared" si="245"/>
        <v>0</v>
      </c>
      <c r="AJ154" s="83">
        <f t="shared" si="246"/>
        <v>0</v>
      </c>
      <c r="AK154" s="83">
        <f t="shared" si="247"/>
        <v>0</v>
      </c>
      <c r="AL154" s="83">
        <f t="shared" si="248"/>
        <v>0</v>
      </c>
      <c r="AM154" s="83">
        <f t="shared" si="249"/>
        <v>0</v>
      </c>
      <c r="AN154" s="83">
        <f t="shared" si="250"/>
        <v>0</v>
      </c>
      <c r="AO154" s="83">
        <f t="shared" si="251"/>
        <v>0</v>
      </c>
      <c r="AP154" s="70">
        <f t="shared" si="343"/>
        <v>0</v>
      </c>
      <c r="AQ154" s="70">
        <f t="shared" si="344"/>
        <v>0</v>
      </c>
      <c r="AR154" s="70">
        <f t="shared" si="345"/>
        <v>0</v>
      </c>
      <c r="AS154" s="70">
        <f t="shared" si="346"/>
        <v>0</v>
      </c>
      <c r="AT154" s="70">
        <f t="shared" si="347"/>
        <v>0</v>
      </c>
      <c r="AU154" s="70">
        <f t="shared" si="348"/>
        <v>0</v>
      </c>
      <c r="AV154" s="70">
        <f t="shared" si="349"/>
        <v>0</v>
      </c>
      <c r="AW154" s="70">
        <f t="shared" si="350"/>
        <v>0</v>
      </c>
      <c r="AX154" s="70">
        <f t="shared" si="257"/>
        <v>0</v>
      </c>
      <c r="AY154" s="70">
        <f t="shared" si="258"/>
        <v>0</v>
      </c>
      <c r="AZ154" s="70">
        <f t="shared" si="351"/>
        <v>0</v>
      </c>
      <c r="BA154" s="70">
        <f t="shared" si="352"/>
        <v>0</v>
      </c>
      <c r="BB154" s="70">
        <f t="shared" si="259"/>
        <v>0</v>
      </c>
      <c r="BC154" s="70">
        <f t="shared" si="254"/>
        <v>0</v>
      </c>
      <c r="BD154" s="70">
        <f t="shared" si="255"/>
        <v>0</v>
      </c>
      <c r="BE154" s="70">
        <f t="shared" si="353"/>
        <v>0</v>
      </c>
      <c r="BF154" s="70">
        <f t="shared" si="354"/>
        <v>0</v>
      </c>
      <c r="BG154" s="70">
        <f t="shared" si="355"/>
        <v>0</v>
      </c>
      <c r="BH154" s="70">
        <f t="shared" si="356"/>
        <v>0</v>
      </c>
      <c r="BI154" s="70">
        <f t="shared" si="357"/>
        <v>0</v>
      </c>
      <c r="BJ154" s="70">
        <f t="shared" si="358"/>
        <v>0</v>
      </c>
      <c r="BK154" s="70">
        <f t="shared" si="359"/>
        <v>0</v>
      </c>
      <c r="BL154" s="70">
        <f t="shared" si="360"/>
        <v>0</v>
      </c>
      <c r="BM154" s="70">
        <f t="shared" si="361"/>
        <v>0</v>
      </c>
      <c r="BN154" s="105"/>
      <c r="BO154" s="105"/>
      <c r="BP154" s="105"/>
      <c r="BQ154" s="105"/>
      <c r="BR154" s="105"/>
      <c r="BS154" s="105"/>
      <c r="BT154" s="105"/>
      <c r="BU154" s="105"/>
      <c r="BV154" s="70">
        <f t="shared" si="362"/>
        <v>0</v>
      </c>
      <c r="BW154" s="70">
        <f t="shared" si="363"/>
        <v>0</v>
      </c>
      <c r="BX154" s="70">
        <f t="shared" si="364"/>
        <v>0</v>
      </c>
      <c r="BY154" s="70">
        <f t="shared" si="365"/>
        <v>0</v>
      </c>
      <c r="BZ154" s="70">
        <f t="shared" si="366"/>
        <v>0</v>
      </c>
      <c r="CA154" s="70">
        <f t="shared" si="367"/>
        <v>0</v>
      </c>
      <c r="CB154" s="70">
        <f t="shared" si="368"/>
        <v>0</v>
      </c>
      <c r="CC154" s="156">
        <f t="shared" si="369"/>
        <v>0</v>
      </c>
      <c r="CD154" s="70">
        <f t="shared" ref="CD154:CD156" si="405">ROUND(BV154*75%,2)</f>
        <v>0</v>
      </c>
      <c r="CE154" s="70">
        <f t="shared" ref="CE154:CE155" si="406">ROUND(BW154*75%,2)</f>
        <v>0</v>
      </c>
      <c r="CF154" s="70">
        <f t="shared" si="371"/>
        <v>0</v>
      </c>
      <c r="CG154" s="70">
        <f t="shared" si="372"/>
        <v>0</v>
      </c>
      <c r="CH154" s="70">
        <f t="shared" si="373"/>
        <v>0</v>
      </c>
      <c r="CI154" s="70">
        <f t="shared" si="374"/>
        <v>0</v>
      </c>
      <c r="CJ154" s="70">
        <f t="shared" si="375"/>
        <v>0</v>
      </c>
      <c r="CK154" s="70">
        <f t="shared" si="376"/>
        <v>0</v>
      </c>
      <c r="CL154" s="70">
        <v>0</v>
      </c>
      <c r="CM154" s="70">
        <f t="shared" si="377"/>
        <v>0</v>
      </c>
      <c r="CN154" s="70">
        <f t="shared" si="378"/>
        <v>0</v>
      </c>
      <c r="CO154" s="70">
        <f t="shared" si="379"/>
        <v>0</v>
      </c>
      <c r="CP154" s="70">
        <f t="shared" si="380"/>
        <v>0</v>
      </c>
      <c r="CQ154" s="70">
        <f t="shared" si="381"/>
        <v>0</v>
      </c>
      <c r="CR154" s="70">
        <f t="shared" si="382"/>
        <v>0</v>
      </c>
      <c r="CS154" s="70">
        <f t="shared" si="383"/>
        <v>0</v>
      </c>
      <c r="CT154" s="70">
        <f t="shared" si="384"/>
        <v>0</v>
      </c>
    </row>
    <row r="155" spans="1:98" ht="20.100000000000001" customHeight="1">
      <c r="A155" s="19">
        <v>15</v>
      </c>
      <c r="B155" s="20" t="s">
        <v>122</v>
      </c>
      <c r="C155" s="21">
        <v>6</v>
      </c>
      <c r="D155" s="21">
        <v>0</v>
      </c>
      <c r="E155" s="10">
        <f t="shared" si="400"/>
        <v>6</v>
      </c>
      <c r="F155" s="21">
        <v>0</v>
      </c>
      <c r="G155" s="42">
        <v>0</v>
      </c>
      <c r="H155" s="10">
        <f t="shared" si="401"/>
        <v>0</v>
      </c>
      <c r="I155" s="21">
        <v>0</v>
      </c>
      <c r="J155" s="21">
        <v>0</v>
      </c>
      <c r="K155" s="10">
        <f t="shared" si="333"/>
        <v>0</v>
      </c>
      <c r="L155" s="42">
        <v>4</v>
      </c>
      <c r="M155" s="42">
        <v>0</v>
      </c>
      <c r="N155" s="10">
        <f t="shared" si="272"/>
        <v>4</v>
      </c>
      <c r="O155" s="10">
        <f t="shared" si="402"/>
        <v>10</v>
      </c>
      <c r="P155" s="23">
        <f t="shared" si="402"/>
        <v>0</v>
      </c>
      <c r="Q155" s="10">
        <f t="shared" si="230"/>
        <v>10</v>
      </c>
      <c r="R155" s="65">
        <f t="shared" si="335"/>
        <v>1.91</v>
      </c>
      <c r="S155" s="65">
        <f t="shared" si="336"/>
        <v>0</v>
      </c>
      <c r="T155" s="65">
        <f t="shared" si="337"/>
        <v>0</v>
      </c>
      <c r="U155" s="65">
        <f t="shared" si="338"/>
        <v>0</v>
      </c>
      <c r="V155" s="65">
        <f t="shared" si="339"/>
        <v>0</v>
      </c>
      <c r="W155" s="65">
        <f t="shared" si="340"/>
        <v>0</v>
      </c>
      <c r="X155" s="70">
        <f t="shared" si="341"/>
        <v>1.27</v>
      </c>
      <c r="Y155" s="70">
        <f t="shared" si="342"/>
        <v>0</v>
      </c>
      <c r="AH155" s="86">
        <f t="shared" si="244"/>
        <v>1.5</v>
      </c>
      <c r="AI155" s="83">
        <f t="shared" si="245"/>
        <v>0</v>
      </c>
      <c r="AJ155" s="83">
        <f t="shared" si="246"/>
        <v>0</v>
      </c>
      <c r="AK155" s="83">
        <f t="shared" si="247"/>
        <v>0</v>
      </c>
      <c r="AL155" s="83">
        <f t="shared" si="248"/>
        <v>0</v>
      </c>
      <c r="AM155" s="83">
        <f t="shared" si="249"/>
        <v>0</v>
      </c>
      <c r="AN155" s="86">
        <f t="shared" si="250"/>
        <v>1</v>
      </c>
      <c r="AO155" s="83">
        <f t="shared" si="251"/>
        <v>0</v>
      </c>
      <c r="AP155" s="70">
        <f t="shared" si="343"/>
        <v>3.41</v>
      </c>
      <c r="AQ155" s="70">
        <f t="shared" si="344"/>
        <v>0</v>
      </c>
      <c r="AR155" s="70">
        <f t="shared" si="345"/>
        <v>0</v>
      </c>
      <c r="AS155" s="70">
        <f t="shared" si="346"/>
        <v>0</v>
      </c>
      <c r="AT155" s="70">
        <f t="shared" si="347"/>
        <v>0</v>
      </c>
      <c r="AU155" s="70">
        <f t="shared" si="348"/>
        <v>0</v>
      </c>
      <c r="AV155" s="70">
        <f t="shared" si="349"/>
        <v>2.27</v>
      </c>
      <c r="AW155" s="70">
        <f t="shared" si="350"/>
        <v>0</v>
      </c>
      <c r="AX155" s="87">
        <v>0</v>
      </c>
      <c r="AY155" s="70">
        <f t="shared" si="258"/>
        <v>0</v>
      </c>
      <c r="AZ155" s="70">
        <f t="shared" si="351"/>
        <v>0</v>
      </c>
      <c r="BA155" s="70">
        <f t="shared" si="352"/>
        <v>0</v>
      </c>
      <c r="BB155" s="70">
        <f t="shared" si="259"/>
        <v>0</v>
      </c>
      <c r="BC155" s="70">
        <f t="shared" si="254"/>
        <v>0</v>
      </c>
      <c r="BD155" s="87">
        <v>0</v>
      </c>
      <c r="BE155" s="70">
        <f t="shared" si="353"/>
        <v>0</v>
      </c>
      <c r="BF155" s="70">
        <f t="shared" si="354"/>
        <v>3.41</v>
      </c>
      <c r="BG155" s="70">
        <f t="shared" si="355"/>
        <v>0</v>
      </c>
      <c r="BH155" s="70">
        <f t="shared" si="356"/>
        <v>0</v>
      </c>
      <c r="BI155" s="70">
        <f t="shared" si="357"/>
        <v>0</v>
      </c>
      <c r="BJ155" s="70">
        <f t="shared" si="358"/>
        <v>0</v>
      </c>
      <c r="BK155" s="70">
        <f t="shared" si="359"/>
        <v>0</v>
      </c>
      <c r="BL155" s="70">
        <f t="shared" si="360"/>
        <v>2.27</v>
      </c>
      <c r="BM155" s="70">
        <f t="shared" si="361"/>
        <v>0</v>
      </c>
      <c r="BN155" s="108">
        <v>0</v>
      </c>
      <c r="BO155" s="105">
        <v>0</v>
      </c>
      <c r="BP155" s="105">
        <v>0</v>
      </c>
      <c r="BQ155" s="105">
        <v>0</v>
      </c>
      <c r="BR155" s="105">
        <v>0</v>
      </c>
      <c r="BS155" s="105">
        <v>0</v>
      </c>
      <c r="BT155" s="108">
        <v>0</v>
      </c>
      <c r="BU155" s="105">
        <v>0</v>
      </c>
      <c r="BV155" s="70">
        <f t="shared" si="362"/>
        <v>-3.41</v>
      </c>
      <c r="BW155" s="70">
        <f t="shared" si="363"/>
        <v>0</v>
      </c>
      <c r="BX155" s="70">
        <f t="shared" si="364"/>
        <v>0</v>
      </c>
      <c r="BY155" s="70">
        <f t="shared" si="365"/>
        <v>0</v>
      </c>
      <c r="BZ155" s="70">
        <f t="shared" si="366"/>
        <v>0</v>
      </c>
      <c r="CA155" s="70">
        <f t="shared" si="367"/>
        <v>0</v>
      </c>
      <c r="CB155" s="70">
        <f t="shared" si="368"/>
        <v>-2.27</v>
      </c>
      <c r="CC155" s="156">
        <f t="shared" si="369"/>
        <v>0</v>
      </c>
      <c r="CD155" s="70">
        <f t="shared" si="405"/>
        <v>-2.56</v>
      </c>
      <c r="CE155" s="70">
        <f t="shared" si="406"/>
        <v>0</v>
      </c>
      <c r="CF155" s="70">
        <f t="shared" si="371"/>
        <v>0</v>
      </c>
      <c r="CG155" s="70">
        <f t="shared" si="372"/>
        <v>0</v>
      </c>
      <c r="CH155" s="70">
        <f t="shared" si="373"/>
        <v>0</v>
      </c>
      <c r="CI155" s="70">
        <f t="shared" si="374"/>
        <v>0</v>
      </c>
      <c r="CJ155" s="70">
        <f t="shared" si="375"/>
        <v>-2.27</v>
      </c>
      <c r="CK155" s="70">
        <f t="shared" si="376"/>
        <v>0</v>
      </c>
      <c r="CL155" s="70">
        <v>-0.85</v>
      </c>
      <c r="CM155" s="70">
        <f t="shared" si="377"/>
        <v>0</v>
      </c>
      <c r="CN155" s="70">
        <f t="shared" si="378"/>
        <v>0</v>
      </c>
      <c r="CO155" s="70">
        <f t="shared" si="379"/>
        <v>0</v>
      </c>
      <c r="CP155" s="70">
        <f t="shared" si="380"/>
        <v>0</v>
      </c>
      <c r="CQ155" s="70">
        <f t="shared" si="381"/>
        <v>0</v>
      </c>
      <c r="CR155" s="70">
        <f t="shared" si="382"/>
        <v>0</v>
      </c>
      <c r="CS155" s="70">
        <f t="shared" si="383"/>
        <v>0</v>
      </c>
      <c r="CT155" s="70">
        <f t="shared" si="384"/>
        <v>0</v>
      </c>
    </row>
    <row r="156" spans="1:98" ht="20.100000000000001" customHeight="1">
      <c r="A156" s="19">
        <v>16</v>
      </c>
      <c r="B156" s="20" t="s">
        <v>123</v>
      </c>
      <c r="C156" s="21">
        <v>30</v>
      </c>
      <c r="D156" s="21">
        <v>5</v>
      </c>
      <c r="E156" s="10">
        <f t="shared" si="400"/>
        <v>35</v>
      </c>
      <c r="F156" s="21">
        <v>0</v>
      </c>
      <c r="G156" s="42">
        <v>0</v>
      </c>
      <c r="H156" s="10">
        <f t="shared" si="401"/>
        <v>0</v>
      </c>
      <c r="I156" s="21">
        <v>0</v>
      </c>
      <c r="J156" s="21">
        <v>0</v>
      </c>
      <c r="K156" s="10">
        <f t="shared" si="333"/>
        <v>0</v>
      </c>
      <c r="L156" s="42">
        <v>4</v>
      </c>
      <c r="M156" s="42">
        <v>0</v>
      </c>
      <c r="N156" s="10">
        <f t="shared" si="272"/>
        <v>4</v>
      </c>
      <c r="O156" s="10">
        <f t="shared" si="402"/>
        <v>34</v>
      </c>
      <c r="P156" s="23">
        <f t="shared" si="402"/>
        <v>5</v>
      </c>
      <c r="Q156" s="10">
        <f t="shared" si="230"/>
        <v>39</v>
      </c>
      <c r="R156" s="65">
        <f t="shared" si="335"/>
        <v>9.5500000000000007</v>
      </c>
      <c r="S156" s="65">
        <f t="shared" si="336"/>
        <v>0.75</v>
      </c>
      <c r="T156" s="65">
        <f t="shared" si="337"/>
        <v>0</v>
      </c>
      <c r="U156" s="65">
        <f t="shared" si="338"/>
        <v>0</v>
      </c>
      <c r="V156" s="65">
        <f t="shared" si="339"/>
        <v>0</v>
      </c>
      <c r="W156" s="65">
        <f t="shared" si="340"/>
        <v>0</v>
      </c>
      <c r="X156" s="70">
        <f t="shared" si="341"/>
        <v>1.27</v>
      </c>
      <c r="Y156" s="70">
        <f t="shared" si="342"/>
        <v>0</v>
      </c>
      <c r="AH156" s="83">
        <f t="shared" si="244"/>
        <v>7.5</v>
      </c>
      <c r="AI156" s="83">
        <f t="shared" si="245"/>
        <v>1.25</v>
      </c>
      <c r="AJ156" s="83">
        <f t="shared" si="246"/>
        <v>0</v>
      </c>
      <c r="AK156" s="83">
        <f t="shared" si="247"/>
        <v>0</v>
      </c>
      <c r="AL156" s="83">
        <f t="shared" si="248"/>
        <v>0</v>
      </c>
      <c r="AM156" s="83">
        <f t="shared" si="249"/>
        <v>0</v>
      </c>
      <c r="AN156" s="83">
        <f t="shared" si="250"/>
        <v>1</v>
      </c>
      <c r="AO156" s="83">
        <f t="shared" si="251"/>
        <v>0</v>
      </c>
      <c r="AP156" s="70">
        <f t="shared" si="343"/>
        <v>17.05</v>
      </c>
      <c r="AQ156" s="70">
        <f t="shared" si="344"/>
        <v>2</v>
      </c>
      <c r="AR156" s="70">
        <f t="shared" si="345"/>
        <v>0</v>
      </c>
      <c r="AS156" s="70">
        <f t="shared" si="346"/>
        <v>0</v>
      </c>
      <c r="AT156" s="70">
        <f t="shared" si="347"/>
        <v>0</v>
      </c>
      <c r="AU156" s="70">
        <f t="shared" si="348"/>
        <v>0</v>
      </c>
      <c r="AV156" s="70">
        <f t="shared" si="349"/>
        <v>2.27</v>
      </c>
      <c r="AW156" s="70">
        <f t="shared" si="350"/>
        <v>0</v>
      </c>
      <c r="AX156" s="93">
        <f>ROUND(C156*16.66%,2)</f>
        <v>5</v>
      </c>
      <c r="AY156" s="70">
        <f t="shared" si="258"/>
        <v>1.25</v>
      </c>
      <c r="AZ156" s="70">
        <f t="shared" si="351"/>
        <v>0</v>
      </c>
      <c r="BA156" s="70">
        <f t="shared" si="352"/>
        <v>0</v>
      </c>
      <c r="BB156" s="70">
        <f t="shared" si="259"/>
        <v>0</v>
      </c>
      <c r="BC156" s="70">
        <f t="shared" si="254"/>
        <v>0</v>
      </c>
      <c r="BD156" s="70">
        <f t="shared" si="255"/>
        <v>1</v>
      </c>
      <c r="BE156" s="70">
        <f t="shared" si="353"/>
        <v>0</v>
      </c>
      <c r="BF156" s="70">
        <f t="shared" si="354"/>
        <v>22.05</v>
      </c>
      <c r="BG156" s="70">
        <f t="shared" si="355"/>
        <v>3.25</v>
      </c>
      <c r="BH156" s="70">
        <f t="shared" si="356"/>
        <v>0</v>
      </c>
      <c r="BI156" s="70">
        <f t="shared" si="357"/>
        <v>0</v>
      </c>
      <c r="BJ156" s="70">
        <f t="shared" si="358"/>
        <v>0</v>
      </c>
      <c r="BK156" s="70">
        <f t="shared" si="359"/>
        <v>0</v>
      </c>
      <c r="BL156" s="70">
        <f t="shared" si="360"/>
        <v>3.27</v>
      </c>
      <c r="BM156" s="70">
        <f t="shared" si="361"/>
        <v>0</v>
      </c>
      <c r="BN156" s="105">
        <v>30</v>
      </c>
      <c r="BO156" s="105">
        <v>5</v>
      </c>
      <c r="BP156" s="105">
        <v>0</v>
      </c>
      <c r="BQ156" s="105">
        <v>0</v>
      </c>
      <c r="BR156" s="105">
        <v>0</v>
      </c>
      <c r="BS156" s="105">
        <v>0</v>
      </c>
      <c r="BT156" s="105">
        <v>4</v>
      </c>
      <c r="BU156" s="105">
        <v>0</v>
      </c>
      <c r="BV156" s="70">
        <f t="shared" si="362"/>
        <v>7.95</v>
      </c>
      <c r="BW156" s="70">
        <f t="shared" si="363"/>
        <v>1.75</v>
      </c>
      <c r="BX156" s="70">
        <f t="shared" si="364"/>
        <v>0</v>
      </c>
      <c r="BY156" s="70">
        <f t="shared" si="365"/>
        <v>0</v>
      </c>
      <c r="BZ156" s="70">
        <f t="shared" si="366"/>
        <v>0</v>
      </c>
      <c r="CA156" s="70">
        <f t="shared" si="367"/>
        <v>0</v>
      </c>
      <c r="CB156" s="70">
        <f t="shared" si="368"/>
        <v>0.73</v>
      </c>
      <c r="CC156" s="156">
        <f t="shared" si="369"/>
        <v>0</v>
      </c>
      <c r="CD156" s="70">
        <f t="shared" si="405"/>
        <v>5.96</v>
      </c>
      <c r="CE156" s="121">
        <f t="shared" ref="CD156:CE169" si="407">BW156</f>
        <v>1.75</v>
      </c>
      <c r="CF156" s="70">
        <f t="shared" si="371"/>
        <v>0</v>
      </c>
      <c r="CG156" s="70">
        <f t="shared" si="372"/>
        <v>0</v>
      </c>
      <c r="CH156" s="70">
        <f t="shared" si="373"/>
        <v>0</v>
      </c>
      <c r="CI156" s="70">
        <f t="shared" si="374"/>
        <v>0</v>
      </c>
      <c r="CJ156" s="70">
        <f t="shared" si="375"/>
        <v>0.73</v>
      </c>
      <c r="CK156" s="70">
        <f t="shared" si="376"/>
        <v>0</v>
      </c>
      <c r="CL156" s="70">
        <v>1.99</v>
      </c>
      <c r="CM156" s="70">
        <f t="shared" si="377"/>
        <v>30</v>
      </c>
      <c r="CN156" s="70">
        <f t="shared" si="378"/>
        <v>5</v>
      </c>
      <c r="CO156" s="70">
        <f t="shared" si="379"/>
        <v>0</v>
      </c>
      <c r="CP156" s="70">
        <f t="shared" si="380"/>
        <v>0</v>
      </c>
      <c r="CQ156" s="70">
        <f t="shared" si="381"/>
        <v>0</v>
      </c>
      <c r="CR156" s="70">
        <f t="shared" si="382"/>
        <v>0</v>
      </c>
      <c r="CS156" s="70">
        <f t="shared" si="383"/>
        <v>4</v>
      </c>
      <c r="CT156" s="70">
        <f t="shared" si="384"/>
        <v>0</v>
      </c>
    </row>
    <row r="157" spans="1:98" ht="25.5" customHeight="1">
      <c r="A157" s="19">
        <v>17</v>
      </c>
      <c r="B157" s="20" t="s">
        <v>124</v>
      </c>
      <c r="C157" s="21">
        <v>196</v>
      </c>
      <c r="D157" s="21">
        <v>20</v>
      </c>
      <c r="E157" s="10">
        <f t="shared" si="400"/>
        <v>216</v>
      </c>
      <c r="F157" s="21">
        <v>0</v>
      </c>
      <c r="G157" s="42">
        <v>0</v>
      </c>
      <c r="H157" s="10">
        <f t="shared" si="401"/>
        <v>0</v>
      </c>
      <c r="I157" s="21">
        <v>0</v>
      </c>
      <c r="J157" s="21">
        <v>0</v>
      </c>
      <c r="K157" s="10">
        <f t="shared" si="333"/>
        <v>0</v>
      </c>
      <c r="L157" s="42">
        <v>25</v>
      </c>
      <c r="M157" s="42">
        <v>5</v>
      </c>
      <c r="N157" s="10">
        <f t="shared" si="272"/>
        <v>30</v>
      </c>
      <c r="O157" s="10">
        <f t="shared" si="402"/>
        <v>221</v>
      </c>
      <c r="P157" s="23">
        <f t="shared" si="402"/>
        <v>25</v>
      </c>
      <c r="Q157" s="10">
        <f t="shared" si="230"/>
        <v>246</v>
      </c>
      <c r="R157" s="65">
        <f t="shared" si="335"/>
        <v>62.37</v>
      </c>
      <c r="S157" s="65">
        <f t="shared" si="336"/>
        <v>3</v>
      </c>
      <c r="T157" s="65">
        <f t="shared" si="337"/>
        <v>0</v>
      </c>
      <c r="U157" s="65">
        <f t="shared" si="338"/>
        <v>0</v>
      </c>
      <c r="V157" s="65">
        <f t="shared" si="339"/>
        <v>0</v>
      </c>
      <c r="W157" s="65">
        <f t="shared" si="340"/>
        <v>0</v>
      </c>
      <c r="X157" s="70">
        <f t="shared" si="341"/>
        <v>7.96</v>
      </c>
      <c r="Y157" s="70">
        <f t="shared" si="342"/>
        <v>0.75</v>
      </c>
      <c r="AH157" s="83">
        <f t="shared" ref="AH157:AH220" si="408">ROUND(C157*25%,2)</f>
        <v>49</v>
      </c>
      <c r="AI157" s="83">
        <f t="shared" ref="AI157:AI220" si="409">ROUND(D157*25%,2)</f>
        <v>5</v>
      </c>
      <c r="AJ157" s="83">
        <f t="shared" ref="AJ157:AJ220" si="410">ROUND(F157*25%,2)</f>
        <v>0</v>
      </c>
      <c r="AK157" s="83">
        <f t="shared" ref="AK157:AK220" si="411">ROUND(G157*25%,2)</f>
        <v>0</v>
      </c>
      <c r="AL157" s="83">
        <f t="shared" ref="AL157:AL220" si="412">ROUND(I157*25%,2)</f>
        <v>0</v>
      </c>
      <c r="AM157" s="83">
        <f t="shared" ref="AM157:AM220" si="413">ROUND(J157*25%,2)</f>
        <v>0</v>
      </c>
      <c r="AN157" s="83">
        <f t="shared" ref="AN157:AN220" si="414">ROUND(L157*25%,2)</f>
        <v>6.25</v>
      </c>
      <c r="AO157" s="83">
        <f t="shared" ref="AO157:AO220" si="415">ROUND(M157*25%,2)</f>
        <v>1.25</v>
      </c>
      <c r="AP157" s="70">
        <f t="shared" si="343"/>
        <v>111.37</v>
      </c>
      <c r="AQ157" s="70">
        <f t="shared" si="344"/>
        <v>8</v>
      </c>
      <c r="AR157" s="70">
        <f t="shared" si="345"/>
        <v>0</v>
      </c>
      <c r="AS157" s="70">
        <f t="shared" si="346"/>
        <v>0</v>
      </c>
      <c r="AT157" s="70">
        <f t="shared" si="347"/>
        <v>0</v>
      </c>
      <c r="AU157" s="70">
        <f t="shared" si="348"/>
        <v>0</v>
      </c>
      <c r="AV157" s="70">
        <f t="shared" si="349"/>
        <v>14.21</v>
      </c>
      <c r="AW157" s="70">
        <f t="shared" si="350"/>
        <v>2</v>
      </c>
      <c r="AX157" s="70">
        <f t="shared" ref="AX157:AX220" si="416">ROUND(C157*25%,2)</f>
        <v>49</v>
      </c>
      <c r="AY157" s="70">
        <f t="shared" ref="AY157:AY218" si="417">ROUND(D157*25%,2)</f>
        <v>5</v>
      </c>
      <c r="AZ157" s="70">
        <f t="shared" ref="AZ157:AZ220" si="418">ROUND(F157*25%,2)</f>
        <v>0</v>
      </c>
      <c r="BA157" s="70">
        <f t="shared" ref="BA157:BA220" si="419">ROUND(G157*25%,2)</f>
        <v>0</v>
      </c>
      <c r="BB157" s="70">
        <f t="shared" ref="BB157:BB220" si="420">ROUND(I157*25%,2)</f>
        <v>0</v>
      </c>
      <c r="BC157" s="70">
        <f t="shared" ref="BC157:BC220" si="421">ROUND(J157*25%,2)</f>
        <v>0</v>
      </c>
      <c r="BD157" s="87">
        <v>0</v>
      </c>
      <c r="BE157" s="70">
        <f t="shared" ref="BE157:BE220" si="422">ROUND(M157*25%,2)</f>
        <v>1.25</v>
      </c>
      <c r="BF157" s="70">
        <f t="shared" si="354"/>
        <v>160.37</v>
      </c>
      <c r="BG157" s="70">
        <f t="shared" si="355"/>
        <v>13</v>
      </c>
      <c r="BH157" s="70">
        <f t="shared" si="356"/>
        <v>0</v>
      </c>
      <c r="BI157" s="70">
        <f t="shared" si="357"/>
        <v>0</v>
      </c>
      <c r="BJ157" s="70">
        <f t="shared" si="358"/>
        <v>0</v>
      </c>
      <c r="BK157" s="70">
        <f t="shared" si="359"/>
        <v>0</v>
      </c>
      <c r="BL157" s="70">
        <f t="shared" si="360"/>
        <v>14.21</v>
      </c>
      <c r="BM157" s="70">
        <f t="shared" si="361"/>
        <v>3.25</v>
      </c>
      <c r="BN157" s="105">
        <v>196</v>
      </c>
      <c r="BO157" s="105">
        <v>20</v>
      </c>
      <c r="BP157" s="105">
        <v>0</v>
      </c>
      <c r="BQ157" s="105">
        <v>0</v>
      </c>
      <c r="BR157" s="105">
        <v>0</v>
      </c>
      <c r="BS157" s="105">
        <v>0</v>
      </c>
      <c r="BT157" s="105">
        <v>25</v>
      </c>
      <c r="BU157" s="105">
        <v>5</v>
      </c>
      <c r="BV157" s="70">
        <f t="shared" si="362"/>
        <v>35.630000000000003</v>
      </c>
      <c r="BW157" s="70">
        <f t="shared" si="363"/>
        <v>7</v>
      </c>
      <c r="BX157" s="70">
        <f t="shared" si="364"/>
        <v>0</v>
      </c>
      <c r="BY157" s="70">
        <f t="shared" si="365"/>
        <v>0</v>
      </c>
      <c r="BZ157" s="70">
        <f t="shared" si="366"/>
        <v>0</v>
      </c>
      <c r="CA157" s="70">
        <f t="shared" si="367"/>
        <v>0</v>
      </c>
      <c r="CB157" s="70">
        <f t="shared" si="368"/>
        <v>10.79</v>
      </c>
      <c r="CC157" s="156">
        <f t="shared" si="369"/>
        <v>1.75</v>
      </c>
      <c r="CD157" s="121">
        <f t="shared" si="407"/>
        <v>35.630000000000003</v>
      </c>
      <c r="CE157" s="121">
        <f t="shared" si="407"/>
        <v>7</v>
      </c>
      <c r="CF157" s="70">
        <f t="shared" si="371"/>
        <v>0</v>
      </c>
      <c r="CG157" s="70">
        <f t="shared" si="372"/>
        <v>0</v>
      </c>
      <c r="CH157" s="70">
        <f t="shared" si="373"/>
        <v>0</v>
      </c>
      <c r="CI157" s="70">
        <f t="shared" si="374"/>
        <v>0</v>
      </c>
      <c r="CJ157" s="70">
        <f t="shared" si="375"/>
        <v>10.79</v>
      </c>
      <c r="CK157" s="70">
        <f t="shared" si="376"/>
        <v>1.75</v>
      </c>
      <c r="CL157" s="70">
        <v>0</v>
      </c>
      <c r="CM157" s="70">
        <f t="shared" si="377"/>
        <v>196</v>
      </c>
      <c r="CN157" s="70">
        <f t="shared" si="378"/>
        <v>20</v>
      </c>
      <c r="CO157" s="70">
        <f t="shared" si="379"/>
        <v>0</v>
      </c>
      <c r="CP157" s="70">
        <f t="shared" si="380"/>
        <v>0</v>
      </c>
      <c r="CQ157" s="70">
        <f t="shared" si="381"/>
        <v>0</v>
      </c>
      <c r="CR157" s="70">
        <f t="shared" si="382"/>
        <v>0</v>
      </c>
      <c r="CS157" s="70">
        <f t="shared" si="383"/>
        <v>25</v>
      </c>
      <c r="CT157" s="70">
        <f t="shared" si="384"/>
        <v>5</v>
      </c>
    </row>
    <row r="158" spans="1:98" s="29" customFormat="1" ht="27.75" customHeight="1">
      <c r="A158" s="26"/>
      <c r="B158" s="27" t="s">
        <v>116</v>
      </c>
      <c r="C158" s="28">
        <f t="shared" ref="C158:BU158" si="423">SUM(C149:C157)</f>
        <v>3769</v>
      </c>
      <c r="D158" s="28">
        <f t="shared" si="423"/>
        <v>484</v>
      </c>
      <c r="E158" s="28">
        <f t="shared" si="423"/>
        <v>4253</v>
      </c>
      <c r="F158" s="28">
        <f t="shared" si="423"/>
        <v>70</v>
      </c>
      <c r="G158" s="28">
        <f t="shared" si="423"/>
        <v>15</v>
      </c>
      <c r="H158" s="28">
        <f t="shared" si="423"/>
        <v>85</v>
      </c>
      <c r="I158" s="28">
        <f t="shared" si="423"/>
        <v>55</v>
      </c>
      <c r="J158" s="28">
        <f t="shared" si="423"/>
        <v>1</v>
      </c>
      <c r="K158" s="28">
        <f t="shared" si="423"/>
        <v>56</v>
      </c>
      <c r="L158" s="28">
        <f t="shared" si="423"/>
        <v>451</v>
      </c>
      <c r="M158" s="28">
        <f t="shared" si="423"/>
        <v>55</v>
      </c>
      <c r="N158" s="28">
        <f t="shared" si="423"/>
        <v>506</v>
      </c>
      <c r="O158" s="28">
        <f t="shared" si="423"/>
        <v>4345</v>
      </c>
      <c r="P158" s="28">
        <f t="shared" si="423"/>
        <v>555</v>
      </c>
      <c r="Q158" s="28">
        <f t="shared" si="423"/>
        <v>4900</v>
      </c>
      <c r="R158" s="28">
        <f t="shared" si="423"/>
        <v>1199.3100000000002</v>
      </c>
      <c r="S158" s="28">
        <f t="shared" si="423"/>
        <v>72.599999999999994</v>
      </c>
      <c r="T158" s="28">
        <f t="shared" si="423"/>
        <v>22.27</v>
      </c>
      <c r="U158" s="28">
        <f t="shared" si="423"/>
        <v>2.25</v>
      </c>
      <c r="V158" s="28">
        <f t="shared" si="423"/>
        <v>17.5</v>
      </c>
      <c r="W158" s="75">
        <f t="shared" si="423"/>
        <v>0.15</v>
      </c>
      <c r="X158" s="28">
        <f t="shared" si="423"/>
        <v>143.51000000000008</v>
      </c>
      <c r="Y158" s="28">
        <f t="shared" si="423"/>
        <v>8.25</v>
      </c>
      <c r="Z158" s="28">
        <f t="shared" si="423"/>
        <v>0</v>
      </c>
      <c r="AA158" s="28">
        <f t="shared" si="423"/>
        <v>0</v>
      </c>
      <c r="AB158" s="28">
        <f t="shared" si="423"/>
        <v>0</v>
      </c>
      <c r="AC158" s="28">
        <f t="shared" si="423"/>
        <v>0</v>
      </c>
      <c r="AD158" s="28">
        <f t="shared" si="423"/>
        <v>0</v>
      </c>
      <c r="AE158" s="28">
        <f t="shared" si="423"/>
        <v>0</v>
      </c>
      <c r="AF158" s="28">
        <f t="shared" si="423"/>
        <v>0</v>
      </c>
      <c r="AG158" s="28">
        <f t="shared" si="423"/>
        <v>0</v>
      </c>
      <c r="AH158" s="28">
        <f t="shared" si="423"/>
        <v>942.25</v>
      </c>
      <c r="AI158" s="28">
        <f t="shared" si="423"/>
        <v>64.75</v>
      </c>
      <c r="AJ158" s="28">
        <f t="shared" si="423"/>
        <v>17.5</v>
      </c>
      <c r="AK158" s="28">
        <f t="shared" si="423"/>
        <v>3.75</v>
      </c>
      <c r="AL158" s="28">
        <f t="shared" si="423"/>
        <v>13.75</v>
      </c>
      <c r="AM158" s="28">
        <f t="shared" si="423"/>
        <v>0.25</v>
      </c>
      <c r="AN158" s="28">
        <f t="shared" si="423"/>
        <v>112.75</v>
      </c>
      <c r="AO158" s="28">
        <f t="shared" si="423"/>
        <v>13.75</v>
      </c>
      <c r="AP158" s="28">
        <f t="shared" si="423"/>
        <v>2141.5600000000004</v>
      </c>
      <c r="AQ158" s="28">
        <f t="shared" si="423"/>
        <v>137.35</v>
      </c>
      <c r="AR158" s="28">
        <f t="shared" si="423"/>
        <v>39.769999999999996</v>
      </c>
      <c r="AS158" s="28">
        <f t="shared" si="423"/>
        <v>6</v>
      </c>
      <c r="AT158" s="28">
        <f t="shared" si="423"/>
        <v>31.25</v>
      </c>
      <c r="AU158" s="28">
        <f t="shared" si="423"/>
        <v>0.4</v>
      </c>
      <c r="AV158" s="28">
        <f t="shared" si="423"/>
        <v>256.26000000000005</v>
      </c>
      <c r="AW158" s="28">
        <f t="shared" si="423"/>
        <v>22</v>
      </c>
      <c r="AX158" s="28">
        <f t="shared" si="423"/>
        <v>643.35</v>
      </c>
      <c r="AY158" s="28">
        <f t="shared" si="423"/>
        <v>83.47</v>
      </c>
      <c r="AZ158" s="28">
        <f t="shared" si="423"/>
        <v>17.5</v>
      </c>
      <c r="BA158" s="28">
        <f t="shared" si="423"/>
        <v>3.75</v>
      </c>
      <c r="BB158" s="28">
        <f t="shared" si="423"/>
        <v>13.75</v>
      </c>
      <c r="BC158" s="28">
        <f t="shared" si="423"/>
        <v>0.25</v>
      </c>
      <c r="BD158" s="28">
        <f t="shared" si="423"/>
        <v>102.5</v>
      </c>
      <c r="BE158" s="28">
        <f t="shared" si="423"/>
        <v>13.75</v>
      </c>
      <c r="BF158" s="28">
        <f t="shared" si="423"/>
        <v>2784.91</v>
      </c>
      <c r="BG158" s="28">
        <f t="shared" si="423"/>
        <v>220.82</v>
      </c>
      <c r="BH158" s="28">
        <f t="shared" si="423"/>
        <v>57.269999999999996</v>
      </c>
      <c r="BI158" s="28">
        <f t="shared" si="423"/>
        <v>9.75</v>
      </c>
      <c r="BJ158" s="28">
        <f t="shared" si="423"/>
        <v>45</v>
      </c>
      <c r="BK158" s="28">
        <f t="shared" si="423"/>
        <v>0.65</v>
      </c>
      <c r="BL158" s="28">
        <f t="shared" si="423"/>
        <v>358.75999999999988</v>
      </c>
      <c r="BM158" s="28">
        <f t="shared" si="423"/>
        <v>35.75</v>
      </c>
      <c r="BN158" s="110">
        <f t="shared" si="423"/>
        <v>3769</v>
      </c>
      <c r="BO158" s="110">
        <f t="shared" si="423"/>
        <v>484</v>
      </c>
      <c r="BP158" s="110">
        <f t="shared" si="423"/>
        <v>58</v>
      </c>
      <c r="BQ158" s="110">
        <f t="shared" si="423"/>
        <v>15</v>
      </c>
      <c r="BR158" s="110">
        <f t="shared" si="423"/>
        <v>55</v>
      </c>
      <c r="BS158" s="110">
        <f t="shared" si="423"/>
        <v>1</v>
      </c>
      <c r="BT158" s="110">
        <f t="shared" si="423"/>
        <v>368</v>
      </c>
      <c r="BU158" s="110">
        <f t="shared" si="423"/>
        <v>38</v>
      </c>
      <c r="BV158" s="110">
        <f t="shared" ref="BV158:CT158" si="424">SUM(BV149:BV157)</f>
        <v>984.09000000000015</v>
      </c>
      <c r="BW158" s="110">
        <f t="shared" si="424"/>
        <v>263.18</v>
      </c>
      <c r="BX158" s="110">
        <f t="shared" si="424"/>
        <v>0.73</v>
      </c>
      <c r="BY158" s="110">
        <f t="shared" si="424"/>
        <v>5.25</v>
      </c>
      <c r="BZ158" s="110">
        <f t="shared" si="424"/>
        <v>10</v>
      </c>
      <c r="CA158" s="110">
        <f t="shared" si="424"/>
        <v>0.35</v>
      </c>
      <c r="CB158" s="110">
        <f t="shared" si="424"/>
        <v>9.2399999999999984</v>
      </c>
      <c r="CC158" s="158">
        <f t="shared" si="424"/>
        <v>2.25</v>
      </c>
      <c r="CD158" s="110">
        <f t="shared" si="424"/>
        <v>748.10000000000025</v>
      </c>
      <c r="CE158" s="110">
        <f t="shared" si="424"/>
        <v>199.92000000000002</v>
      </c>
      <c r="CF158" s="110">
        <f t="shared" si="424"/>
        <v>0.73</v>
      </c>
      <c r="CG158" s="110">
        <f t="shared" si="424"/>
        <v>5.25</v>
      </c>
      <c r="CH158" s="110">
        <f t="shared" si="424"/>
        <v>10</v>
      </c>
      <c r="CI158" s="110">
        <f t="shared" si="424"/>
        <v>0.35</v>
      </c>
      <c r="CJ158" s="110">
        <f t="shared" si="424"/>
        <v>9.2399999999999984</v>
      </c>
      <c r="CK158" s="110">
        <f t="shared" si="424"/>
        <v>2.25</v>
      </c>
      <c r="CL158" s="110">
        <f t="shared" si="424"/>
        <v>235.99000000000004</v>
      </c>
      <c r="CM158" s="110">
        <f t="shared" si="424"/>
        <v>3769</v>
      </c>
      <c r="CN158" s="110">
        <f t="shared" si="424"/>
        <v>420.74</v>
      </c>
      <c r="CO158" s="110">
        <f t="shared" si="424"/>
        <v>57.999999999999993</v>
      </c>
      <c r="CP158" s="110">
        <f t="shared" si="424"/>
        <v>15</v>
      </c>
      <c r="CQ158" s="110">
        <f t="shared" si="424"/>
        <v>55</v>
      </c>
      <c r="CR158" s="110">
        <f t="shared" si="424"/>
        <v>1</v>
      </c>
      <c r="CS158" s="110">
        <f t="shared" si="424"/>
        <v>368</v>
      </c>
      <c r="CT158" s="110">
        <f t="shared" si="424"/>
        <v>38</v>
      </c>
    </row>
    <row r="159" spans="1:98" ht="20.100000000000001" customHeight="1">
      <c r="A159" s="19">
        <v>18</v>
      </c>
      <c r="B159" s="20" t="s">
        <v>125</v>
      </c>
      <c r="C159" s="21">
        <v>650</v>
      </c>
      <c r="D159" s="21">
        <v>20</v>
      </c>
      <c r="E159" s="10">
        <f t="shared" ref="E159:E161" si="425">C159+D159</f>
        <v>670</v>
      </c>
      <c r="F159" s="21">
        <v>5</v>
      </c>
      <c r="G159" s="42">
        <v>0</v>
      </c>
      <c r="H159" s="10">
        <f t="shared" ref="H159:H161" si="426">F159+G159</f>
        <v>5</v>
      </c>
      <c r="I159" s="21">
        <v>0</v>
      </c>
      <c r="J159" s="21">
        <v>0</v>
      </c>
      <c r="K159" s="10">
        <f t="shared" si="333"/>
        <v>0</v>
      </c>
      <c r="L159" s="42">
        <v>3</v>
      </c>
      <c r="M159" s="42">
        <v>1</v>
      </c>
      <c r="N159" s="10">
        <f t="shared" si="272"/>
        <v>4</v>
      </c>
      <c r="O159" s="10">
        <f t="shared" ref="O159:P161" si="427">C159+F159+I159+L159</f>
        <v>658</v>
      </c>
      <c r="P159" s="23">
        <f t="shared" si="427"/>
        <v>21</v>
      </c>
      <c r="Q159" s="10">
        <f t="shared" si="230"/>
        <v>679</v>
      </c>
      <c r="R159" s="65">
        <f t="shared" si="335"/>
        <v>206.83</v>
      </c>
      <c r="S159" s="65">
        <f t="shared" si="336"/>
        <v>3</v>
      </c>
      <c r="T159" s="65">
        <f t="shared" si="337"/>
        <v>1.59</v>
      </c>
      <c r="U159" s="65">
        <f t="shared" si="338"/>
        <v>0</v>
      </c>
      <c r="V159" s="65">
        <f t="shared" si="339"/>
        <v>0</v>
      </c>
      <c r="W159" s="65">
        <f t="shared" si="340"/>
        <v>0</v>
      </c>
      <c r="X159" s="70">
        <f t="shared" si="341"/>
        <v>0.95</v>
      </c>
      <c r="Y159" s="70">
        <f t="shared" si="342"/>
        <v>0.15</v>
      </c>
      <c r="AH159" s="83">
        <f t="shared" si="408"/>
        <v>162.5</v>
      </c>
      <c r="AI159" s="83">
        <f t="shared" si="409"/>
        <v>5</v>
      </c>
      <c r="AJ159" s="83">
        <f t="shared" si="410"/>
        <v>1.25</v>
      </c>
      <c r="AK159" s="83">
        <f t="shared" si="411"/>
        <v>0</v>
      </c>
      <c r="AL159" s="83">
        <f t="shared" si="412"/>
        <v>0</v>
      </c>
      <c r="AM159" s="83">
        <f t="shared" si="413"/>
        <v>0</v>
      </c>
      <c r="AN159" s="83">
        <f t="shared" si="414"/>
        <v>0.75</v>
      </c>
      <c r="AO159" s="83">
        <f t="shared" si="415"/>
        <v>0.25</v>
      </c>
      <c r="AP159" s="70">
        <f t="shared" si="343"/>
        <v>369.33000000000004</v>
      </c>
      <c r="AQ159" s="70">
        <f t="shared" si="344"/>
        <v>8</v>
      </c>
      <c r="AR159" s="70">
        <f t="shared" si="345"/>
        <v>2.84</v>
      </c>
      <c r="AS159" s="70">
        <f t="shared" si="346"/>
        <v>0</v>
      </c>
      <c r="AT159" s="70">
        <f t="shared" si="347"/>
        <v>0</v>
      </c>
      <c r="AU159" s="70">
        <f t="shared" si="348"/>
        <v>0</v>
      </c>
      <c r="AV159" s="70">
        <f t="shared" si="349"/>
        <v>1.7</v>
      </c>
      <c r="AW159" s="70">
        <f t="shared" si="350"/>
        <v>0.4</v>
      </c>
      <c r="AX159" s="70">
        <f t="shared" si="416"/>
        <v>162.5</v>
      </c>
      <c r="AY159" s="70">
        <f t="shared" si="417"/>
        <v>5</v>
      </c>
      <c r="AZ159" s="70">
        <f t="shared" si="418"/>
        <v>1.25</v>
      </c>
      <c r="BA159" s="70">
        <f t="shared" si="419"/>
        <v>0</v>
      </c>
      <c r="BB159" s="70">
        <f t="shared" si="420"/>
        <v>0</v>
      </c>
      <c r="BC159" s="70">
        <f t="shared" si="421"/>
        <v>0</v>
      </c>
      <c r="BD159" s="70">
        <f t="shared" ref="BD159:BD220" si="428">ROUND(L159*25%,2)</f>
        <v>0.75</v>
      </c>
      <c r="BE159" s="70">
        <f t="shared" si="422"/>
        <v>0.25</v>
      </c>
      <c r="BF159" s="70">
        <f t="shared" si="354"/>
        <v>531.83000000000004</v>
      </c>
      <c r="BG159" s="70">
        <f t="shared" si="355"/>
        <v>13</v>
      </c>
      <c r="BH159" s="70">
        <f t="shared" si="356"/>
        <v>4.09</v>
      </c>
      <c r="BI159" s="70">
        <f t="shared" si="357"/>
        <v>0</v>
      </c>
      <c r="BJ159" s="70">
        <f t="shared" si="358"/>
        <v>0</v>
      </c>
      <c r="BK159" s="70">
        <f t="shared" si="359"/>
        <v>0</v>
      </c>
      <c r="BL159" s="70">
        <f t="shared" si="360"/>
        <v>2.4500000000000002</v>
      </c>
      <c r="BM159" s="70">
        <f t="shared" si="361"/>
        <v>0.65</v>
      </c>
      <c r="BN159" s="105">
        <v>650</v>
      </c>
      <c r="BO159" s="105">
        <v>20</v>
      </c>
      <c r="BP159" s="105">
        <v>5</v>
      </c>
      <c r="BQ159" s="105">
        <v>0</v>
      </c>
      <c r="BR159" s="105">
        <v>0</v>
      </c>
      <c r="BS159" s="105">
        <v>0</v>
      </c>
      <c r="BT159" s="105">
        <v>3</v>
      </c>
      <c r="BU159" s="105">
        <v>1</v>
      </c>
      <c r="BV159" s="70">
        <f t="shared" si="362"/>
        <v>118.17</v>
      </c>
      <c r="BW159" s="70">
        <f t="shared" si="363"/>
        <v>7</v>
      </c>
      <c r="BX159" s="70">
        <f t="shared" si="364"/>
        <v>0.91</v>
      </c>
      <c r="BY159" s="70">
        <f t="shared" si="365"/>
        <v>0</v>
      </c>
      <c r="BZ159" s="70">
        <f t="shared" si="366"/>
        <v>0</v>
      </c>
      <c r="CA159" s="70">
        <f t="shared" si="367"/>
        <v>0</v>
      </c>
      <c r="CB159" s="70">
        <f t="shared" si="368"/>
        <v>0.55000000000000004</v>
      </c>
      <c r="CC159" s="156">
        <f t="shared" si="369"/>
        <v>0.35</v>
      </c>
      <c r="CD159" s="121">
        <f t="shared" si="407"/>
        <v>118.17</v>
      </c>
      <c r="CE159" s="70">
        <f>ROUND(BW159*75%,2)</f>
        <v>5.25</v>
      </c>
      <c r="CF159" s="70">
        <f t="shared" si="371"/>
        <v>0.91</v>
      </c>
      <c r="CG159" s="70">
        <f t="shared" si="372"/>
        <v>0</v>
      </c>
      <c r="CH159" s="70">
        <f t="shared" si="373"/>
        <v>0</v>
      </c>
      <c r="CI159" s="70">
        <f t="shared" si="374"/>
        <v>0</v>
      </c>
      <c r="CJ159" s="70">
        <f t="shared" si="375"/>
        <v>0.55000000000000004</v>
      </c>
      <c r="CK159" s="70">
        <f t="shared" si="376"/>
        <v>0.35</v>
      </c>
      <c r="CL159" s="70"/>
      <c r="CM159" s="70">
        <f t="shared" si="377"/>
        <v>650</v>
      </c>
      <c r="CN159" s="70">
        <f t="shared" si="378"/>
        <v>18.25</v>
      </c>
      <c r="CO159" s="70">
        <f t="shared" si="379"/>
        <v>5</v>
      </c>
      <c r="CP159" s="70">
        <f t="shared" si="380"/>
        <v>0</v>
      </c>
      <c r="CQ159" s="70">
        <f t="shared" si="381"/>
        <v>0</v>
      </c>
      <c r="CR159" s="70">
        <f t="shared" si="382"/>
        <v>0</v>
      </c>
      <c r="CS159" s="70">
        <f t="shared" si="383"/>
        <v>3</v>
      </c>
      <c r="CT159" s="70">
        <f t="shared" si="384"/>
        <v>1</v>
      </c>
    </row>
    <row r="160" spans="1:98" ht="19.5" customHeight="1">
      <c r="A160" s="19">
        <v>19</v>
      </c>
      <c r="B160" s="20" t="s">
        <v>126</v>
      </c>
      <c r="C160" s="21">
        <v>250</v>
      </c>
      <c r="D160" s="21">
        <v>20</v>
      </c>
      <c r="E160" s="10">
        <f t="shared" si="425"/>
        <v>270</v>
      </c>
      <c r="F160" s="21">
        <v>5</v>
      </c>
      <c r="G160" s="42">
        <v>0</v>
      </c>
      <c r="H160" s="10">
        <f t="shared" si="426"/>
        <v>5</v>
      </c>
      <c r="I160" s="21">
        <v>0</v>
      </c>
      <c r="J160" s="21">
        <v>0</v>
      </c>
      <c r="K160" s="10">
        <f t="shared" si="333"/>
        <v>0</v>
      </c>
      <c r="L160" s="42">
        <v>10</v>
      </c>
      <c r="M160" s="42">
        <v>0</v>
      </c>
      <c r="N160" s="10">
        <f t="shared" si="272"/>
        <v>10</v>
      </c>
      <c r="O160" s="10">
        <f t="shared" si="427"/>
        <v>265</v>
      </c>
      <c r="P160" s="23">
        <f t="shared" si="427"/>
        <v>20</v>
      </c>
      <c r="Q160" s="10">
        <f t="shared" si="230"/>
        <v>285</v>
      </c>
      <c r="R160" s="65">
        <f t="shared" si="335"/>
        <v>79.55</v>
      </c>
      <c r="S160" s="65">
        <f t="shared" si="336"/>
        <v>3</v>
      </c>
      <c r="T160" s="65">
        <f t="shared" si="337"/>
        <v>1.59</v>
      </c>
      <c r="U160" s="65">
        <f t="shared" si="338"/>
        <v>0</v>
      </c>
      <c r="V160" s="65">
        <f t="shared" si="339"/>
        <v>0</v>
      </c>
      <c r="W160" s="65">
        <f t="shared" si="340"/>
        <v>0</v>
      </c>
      <c r="X160" s="70">
        <f t="shared" si="341"/>
        <v>3.18</v>
      </c>
      <c r="Y160" s="70">
        <f t="shared" si="342"/>
        <v>0</v>
      </c>
      <c r="AH160" s="83">
        <f t="shared" si="408"/>
        <v>62.5</v>
      </c>
      <c r="AI160" s="83">
        <f t="shared" si="409"/>
        <v>5</v>
      </c>
      <c r="AJ160" s="83">
        <f t="shared" si="410"/>
        <v>1.25</v>
      </c>
      <c r="AK160" s="83">
        <f t="shared" si="411"/>
        <v>0</v>
      </c>
      <c r="AL160" s="83">
        <f t="shared" si="412"/>
        <v>0</v>
      </c>
      <c r="AM160" s="83">
        <f t="shared" si="413"/>
        <v>0</v>
      </c>
      <c r="AN160" s="83">
        <f t="shared" si="414"/>
        <v>2.5</v>
      </c>
      <c r="AO160" s="83">
        <f t="shared" si="415"/>
        <v>0</v>
      </c>
      <c r="AP160" s="70">
        <f t="shared" si="343"/>
        <v>142.05000000000001</v>
      </c>
      <c r="AQ160" s="70">
        <f t="shared" si="344"/>
        <v>8</v>
      </c>
      <c r="AR160" s="70">
        <f t="shared" si="345"/>
        <v>2.84</v>
      </c>
      <c r="AS160" s="70">
        <f t="shared" si="346"/>
        <v>0</v>
      </c>
      <c r="AT160" s="70">
        <f t="shared" si="347"/>
        <v>0</v>
      </c>
      <c r="AU160" s="70">
        <f t="shared" si="348"/>
        <v>0</v>
      </c>
      <c r="AV160" s="70">
        <f t="shared" si="349"/>
        <v>5.68</v>
      </c>
      <c r="AW160" s="70">
        <f t="shared" si="350"/>
        <v>0</v>
      </c>
      <c r="AX160" s="70">
        <f t="shared" si="416"/>
        <v>62.5</v>
      </c>
      <c r="AY160" s="93">
        <f>ROUND(D160*16.66%,2)</f>
        <v>3.33</v>
      </c>
      <c r="AZ160" s="70">
        <f t="shared" si="418"/>
        <v>1.25</v>
      </c>
      <c r="BA160" s="70">
        <f t="shared" si="419"/>
        <v>0</v>
      </c>
      <c r="BB160" s="70">
        <f t="shared" si="420"/>
        <v>0</v>
      </c>
      <c r="BC160" s="70">
        <f t="shared" si="421"/>
        <v>0</v>
      </c>
      <c r="BD160" s="70">
        <f t="shared" si="428"/>
        <v>2.5</v>
      </c>
      <c r="BE160" s="70">
        <f t="shared" si="422"/>
        <v>0</v>
      </c>
      <c r="BF160" s="70">
        <f t="shared" si="354"/>
        <v>204.55</v>
      </c>
      <c r="BG160" s="70">
        <f t="shared" si="355"/>
        <v>11.33</v>
      </c>
      <c r="BH160" s="70">
        <f t="shared" si="356"/>
        <v>4.09</v>
      </c>
      <c r="BI160" s="70">
        <f t="shared" si="357"/>
        <v>0</v>
      </c>
      <c r="BJ160" s="70">
        <f t="shared" si="358"/>
        <v>0</v>
      </c>
      <c r="BK160" s="70">
        <f t="shared" si="359"/>
        <v>0</v>
      </c>
      <c r="BL160" s="70">
        <f t="shared" si="360"/>
        <v>8.18</v>
      </c>
      <c r="BM160" s="70">
        <f t="shared" si="361"/>
        <v>0</v>
      </c>
      <c r="BN160" s="105">
        <v>250</v>
      </c>
      <c r="BO160" s="105">
        <v>20</v>
      </c>
      <c r="BP160" s="105">
        <v>5</v>
      </c>
      <c r="BQ160" s="105">
        <v>0</v>
      </c>
      <c r="BR160" s="105">
        <v>0</v>
      </c>
      <c r="BS160" s="105">
        <v>0</v>
      </c>
      <c r="BT160" s="105">
        <v>10</v>
      </c>
      <c r="BU160" s="105">
        <v>0</v>
      </c>
      <c r="BV160" s="70">
        <f t="shared" si="362"/>
        <v>45.45</v>
      </c>
      <c r="BW160" s="70">
        <f t="shared" si="363"/>
        <v>8.67</v>
      </c>
      <c r="BX160" s="70">
        <f t="shared" si="364"/>
        <v>0.91</v>
      </c>
      <c r="BY160" s="70">
        <f t="shared" si="365"/>
        <v>0</v>
      </c>
      <c r="BZ160" s="70">
        <f t="shared" si="366"/>
        <v>0</v>
      </c>
      <c r="CA160" s="70">
        <f t="shared" si="367"/>
        <v>0</v>
      </c>
      <c r="CB160" s="70">
        <f t="shared" si="368"/>
        <v>1.82</v>
      </c>
      <c r="CC160" s="156">
        <f t="shared" si="369"/>
        <v>0</v>
      </c>
      <c r="CD160" s="70">
        <f>ROUND(BV160*75%,2)</f>
        <v>34.090000000000003</v>
      </c>
      <c r="CE160" s="121">
        <f t="shared" si="407"/>
        <v>8.67</v>
      </c>
      <c r="CF160" s="70">
        <f t="shared" si="371"/>
        <v>0.91</v>
      </c>
      <c r="CG160" s="70">
        <f t="shared" si="372"/>
        <v>0</v>
      </c>
      <c r="CH160" s="70">
        <f t="shared" si="373"/>
        <v>0</v>
      </c>
      <c r="CI160" s="70">
        <f t="shared" si="374"/>
        <v>0</v>
      </c>
      <c r="CJ160" s="70">
        <f t="shared" si="375"/>
        <v>1.82</v>
      </c>
      <c r="CK160" s="70">
        <f t="shared" si="376"/>
        <v>0</v>
      </c>
      <c r="CL160" s="70">
        <v>11.36</v>
      </c>
      <c r="CM160" s="70">
        <f t="shared" si="377"/>
        <v>250</v>
      </c>
      <c r="CN160" s="70">
        <f t="shared" si="378"/>
        <v>20</v>
      </c>
      <c r="CO160" s="70">
        <f t="shared" si="379"/>
        <v>5</v>
      </c>
      <c r="CP160" s="70">
        <f t="shared" si="380"/>
        <v>0</v>
      </c>
      <c r="CQ160" s="70">
        <f t="shared" si="381"/>
        <v>0</v>
      </c>
      <c r="CR160" s="70">
        <f t="shared" si="382"/>
        <v>0</v>
      </c>
      <c r="CS160" s="70">
        <f t="shared" si="383"/>
        <v>10</v>
      </c>
      <c r="CT160" s="70">
        <f t="shared" si="384"/>
        <v>0</v>
      </c>
    </row>
    <row r="161" spans="1:98" ht="19.5" customHeight="1">
      <c r="A161" s="19">
        <v>20</v>
      </c>
      <c r="B161" s="20" t="s">
        <v>127</v>
      </c>
      <c r="C161" s="21">
        <v>10</v>
      </c>
      <c r="D161" s="21">
        <v>0</v>
      </c>
      <c r="E161" s="10">
        <f t="shared" si="425"/>
        <v>10</v>
      </c>
      <c r="F161" s="21">
        <v>2</v>
      </c>
      <c r="G161" s="42">
        <v>0</v>
      </c>
      <c r="H161" s="10">
        <f t="shared" si="426"/>
        <v>2</v>
      </c>
      <c r="I161" s="21">
        <v>10</v>
      </c>
      <c r="J161" s="21">
        <v>0</v>
      </c>
      <c r="K161" s="10">
        <f t="shared" si="333"/>
        <v>10</v>
      </c>
      <c r="L161" s="42">
        <v>2</v>
      </c>
      <c r="M161" s="42">
        <v>0</v>
      </c>
      <c r="N161" s="10">
        <f t="shared" si="272"/>
        <v>2</v>
      </c>
      <c r="O161" s="10">
        <f t="shared" si="427"/>
        <v>24</v>
      </c>
      <c r="P161" s="23">
        <f t="shared" si="427"/>
        <v>0</v>
      </c>
      <c r="Q161" s="10">
        <f t="shared" si="230"/>
        <v>24</v>
      </c>
      <c r="R161" s="65">
        <f t="shared" si="335"/>
        <v>3.18</v>
      </c>
      <c r="S161" s="65">
        <f t="shared" si="336"/>
        <v>0</v>
      </c>
      <c r="T161" s="65">
        <f t="shared" si="337"/>
        <v>0.64</v>
      </c>
      <c r="U161" s="65">
        <f t="shared" si="338"/>
        <v>0</v>
      </c>
      <c r="V161" s="65">
        <f t="shared" si="339"/>
        <v>3.18</v>
      </c>
      <c r="W161" s="65">
        <f t="shared" si="340"/>
        <v>0</v>
      </c>
      <c r="X161" s="70">
        <f t="shared" si="341"/>
        <v>0.64</v>
      </c>
      <c r="Y161" s="70">
        <f t="shared" si="342"/>
        <v>0</v>
      </c>
      <c r="AH161" s="83">
        <f t="shared" si="408"/>
        <v>2.5</v>
      </c>
      <c r="AI161" s="83">
        <f t="shared" si="409"/>
        <v>0</v>
      </c>
      <c r="AJ161" s="83">
        <f t="shared" si="410"/>
        <v>0.5</v>
      </c>
      <c r="AK161" s="83">
        <f t="shared" si="411"/>
        <v>0</v>
      </c>
      <c r="AL161" s="83">
        <f t="shared" si="412"/>
        <v>2.5</v>
      </c>
      <c r="AM161" s="83">
        <f t="shared" si="413"/>
        <v>0</v>
      </c>
      <c r="AN161" s="83">
        <f t="shared" si="414"/>
        <v>0.5</v>
      </c>
      <c r="AO161" s="83">
        <f t="shared" si="415"/>
        <v>0</v>
      </c>
      <c r="AP161" s="70">
        <f t="shared" si="343"/>
        <v>5.68</v>
      </c>
      <c r="AQ161" s="70">
        <f t="shared" si="344"/>
        <v>0</v>
      </c>
      <c r="AR161" s="70">
        <f t="shared" si="345"/>
        <v>1.1400000000000001</v>
      </c>
      <c r="AS161" s="70">
        <f t="shared" si="346"/>
        <v>0</v>
      </c>
      <c r="AT161" s="70">
        <f t="shared" si="347"/>
        <v>5.68</v>
      </c>
      <c r="AU161" s="70">
        <f t="shared" si="348"/>
        <v>0</v>
      </c>
      <c r="AV161" s="70">
        <f t="shared" si="349"/>
        <v>1.1400000000000001</v>
      </c>
      <c r="AW161" s="70">
        <f t="shared" si="350"/>
        <v>0</v>
      </c>
      <c r="AX161" s="70">
        <f t="shared" si="416"/>
        <v>2.5</v>
      </c>
      <c r="AY161" s="70">
        <f t="shared" si="417"/>
        <v>0</v>
      </c>
      <c r="AZ161" s="70">
        <f t="shared" si="418"/>
        <v>0.5</v>
      </c>
      <c r="BA161" s="70">
        <f t="shared" si="419"/>
        <v>0</v>
      </c>
      <c r="BB161" s="70">
        <f t="shared" si="420"/>
        <v>2.5</v>
      </c>
      <c r="BC161" s="70">
        <f t="shared" si="421"/>
        <v>0</v>
      </c>
      <c r="BD161" s="70">
        <f t="shared" si="428"/>
        <v>0.5</v>
      </c>
      <c r="BE161" s="70">
        <f t="shared" si="422"/>
        <v>0</v>
      </c>
      <c r="BF161" s="70">
        <f t="shared" si="354"/>
        <v>8.18</v>
      </c>
      <c r="BG161" s="70">
        <f t="shared" si="355"/>
        <v>0</v>
      </c>
      <c r="BH161" s="70">
        <f t="shared" si="356"/>
        <v>1.6400000000000001</v>
      </c>
      <c r="BI161" s="70">
        <f t="shared" si="357"/>
        <v>0</v>
      </c>
      <c r="BJ161" s="70">
        <f t="shared" si="358"/>
        <v>8.18</v>
      </c>
      <c r="BK161" s="70">
        <f t="shared" si="359"/>
        <v>0</v>
      </c>
      <c r="BL161" s="70">
        <f t="shared" si="360"/>
        <v>1.6400000000000001</v>
      </c>
      <c r="BM161" s="70">
        <f t="shared" si="361"/>
        <v>0</v>
      </c>
      <c r="BN161" s="105">
        <v>10</v>
      </c>
      <c r="BO161" s="105">
        <v>0</v>
      </c>
      <c r="BP161" s="105">
        <v>2</v>
      </c>
      <c r="BQ161" s="105">
        <v>0</v>
      </c>
      <c r="BR161" s="105">
        <v>10</v>
      </c>
      <c r="BS161" s="105">
        <v>0</v>
      </c>
      <c r="BT161" s="105">
        <v>2</v>
      </c>
      <c r="BU161" s="105">
        <v>0</v>
      </c>
      <c r="BV161" s="70">
        <f t="shared" si="362"/>
        <v>1.82</v>
      </c>
      <c r="BW161" s="70">
        <f t="shared" si="363"/>
        <v>0</v>
      </c>
      <c r="BX161" s="70">
        <f t="shared" si="364"/>
        <v>0.36</v>
      </c>
      <c r="BY161" s="70">
        <f t="shared" si="365"/>
        <v>0</v>
      </c>
      <c r="BZ161" s="70">
        <f t="shared" si="366"/>
        <v>1.82</v>
      </c>
      <c r="CA161" s="70">
        <f t="shared" si="367"/>
        <v>0</v>
      </c>
      <c r="CB161" s="70">
        <f t="shared" si="368"/>
        <v>0.36</v>
      </c>
      <c r="CC161" s="156">
        <f t="shared" si="369"/>
        <v>0</v>
      </c>
      <c r="CD161" s="121">
        <f t="shared" si="407"/>
        <v>1.82</v>
      </c>
      <c r="CE161" s="70">
        <f>ROUND(BW161*75%,2)</f>
        <v>0</v>
      </c>
      <c r="CF161" s="70">
        <f t="shared" si="371"/>
        <v>0.36</v>
      </c>
      <c r="CG161" s="70">
        <f t="shared" si="372"/>
        <v>0</v>
      </c>
      <c r="CH161" s="70">
        <f t="shared" si="373"/>
        <v>1.82</v>
      </c>
      <c r="CI161" s="70">
        <f t="shared" si="374"/>
        <v>0</v>
      </c>
      <c r="CJ161" s="70">
        <f t="shared" si="375"/>
        <v>0.36</v>
      </c>
      <c r="CK161" s="70">
        <f t="shared" si="376"/>
        <v>0</v>
      </c>
      <c r="CL161" s="70">
        <v>0</v>
      </c>
      <c r="CM161" s="70">
        <f t="shared" si="377"/>
        <v>10</v>
      </c>
      <c r="CN161" s="70">
        <f t="shared" si="378"/>
        <v>0</v>
      </c>
      <c r="CO161" s="70">
        <f t="shared" si="379"/>
        <v>2</v>
      </c>
      <c r="CP161" s="70">
        <f t="shared" si="380"/>
        <v>0</v>
      </c>
      <c r="CQ161" s="70">
        <f t="shared" si="381"/>
        <v>10</v>
      </c>
      <c r="CR161" s="70">
        <f t="shared" si="382"/>
        <v>0</v>
      </c>
      <c r="CS161" s="70">
        <f t="shared" si="383"/>
        <v>2</v>
      </c>
      <c r="CT161" s="70">
        <f t="shared" si="384"/>
        <v>0</v>
      </c>
    </row>
    <row r="162" spans="1:98" s="29" customFormat="1" ht="19.5" customHeight="1">
      <c r="A162" s="26"/>
      <c r="B162" s="27" t="s">
        <v>126</v>
      </c>
      <c r="C162" s="28">
        <f t="shared" ref="C162:M162" si="429">+C160+C161</f>
        <v>260</v>
      </c>
      <c r="D162" s="28">
        <f t="shared" si="429"/>
        <v>20</v>
      </c>
      <c r="E162" s="28">
        <f t="shared" si="429"/>
        <v>280</v>
      </c>
      <c r="F162" s="28">
        <f t="shared" si="429"/>
        <v>7</v>
      </c>
      <c r="G162" s="28">
        <f t="shared" si="429"/>
        <v>0</v>
      </c>
      <c r="H162" s="28">
        <f t="shared" si="429"/>
        <v>7</v>
      </c>
      <c r="I162" s="28">
        <f t="shared" si="429"/>
        <v>10</v>
      </c>
      <c r="J162" s="28">
        <f t="shared" si="429"/>
        <v>0</v>
      </c>
      <c r="K162" s="28">
        <f t="shared" si="429"/>
        <v>10</v>
      </c>
      <c r="L162" s="28">
        <f t="shared" si="429"/>
        <v>12</v>
      </c>
      <c r="M162" s="28">
        <f t="shared" si="429"/>
        <v>0</v>
      </c>
      <c r="N162" s="28">
        <f t="shared" ref="N162:BY162" si="430">+N160+N161</f>
        <v>12</v>
      </c>
      <c r="O162" s="28">
        <f t="shared" si="430"/>
        <v>289</v>
      </c>
      <c r="P162" s="28">
        <f t="shared" si="430"/>
        <v>20</v>
      </c>
      <c r="Q162" s="28">
        <f t="shared" si="430"/>
        <v>309</v>
      </c>
      <c r="R162" s="28">
        <f t="shared" si="430"/>
        <v>82.73</v>
      </c>
      <c r="S162" s="28">
        <f t="shared" si="430"/>
        <v>3</v>
      </c>
      <c r="T162" s="28">
        <f t="shared" si="430"/>
        <v>2.23</v>
      </c>
      <c r="U162" s="28">
        <f t="shared" si="430"/>
        <v>0</v>
      </c>
      <c r="V162" s="28">
        <f t="shared" si="430"/>
        <v>3.18</v>
      </c>
      <c r="W162" s="75">
        <f t="shared" si="430"/>
        <v>0</v>
      </c>
      <c r="X162" s="28">
        <f t="shared" si="430"/>
        <v>3.8200000000000003</v>
      </c>
      <c r="Y162" s="28">
        <f t="shared" si="430"/>
        <v>0</v>
      </c>
      <c r="Z162" s="28">
        <f t="shared" si="430"/>
        <v>0</v>
      </c>
      <c r="AA162" s="28">
        <f t="shared" si="430"/>
        <v>0</v>
      </c>
      <c r="AB162" s="28">
        <f t="shared" si="430"/>
        <v>0</v>
      </c>
      <c r="AC162" s="28">
        <f t="shared" si="430"/>
        <v>0</v>
      </c>
      <c r="AD162" s="28">
        <f t="shared" si="430"/>
        <v>0</v>
      </c>
      <c r="AE162" s="28">
        <f t="shared" si="430"/>
        <v>0</v>
      </c>
      <c r="AF162" s="28">
        <f t="shared" si="430"/>
        <v>0</v>
      </c>
      <c r="AG162" s="28">
        <f t="shared" si="430"/>
        <v>0</v>
      </c>
      <c r="AH162" s="28">
        <f t="shared" si="430"/>
        <v>65</v>
      </c>
      <c r="AI162" s="28">
        <f t="shared" si="430"/>
        <v>5</v>
      </c>
      <c r="AJ162" s="28">
        <f t="shared" si="430"/>
        <v>1.75</v>
      </c>
      <c r="AK162" s="28">
        <f t="shared" si="430"/>
        <v>0</v>
      </c>
      <c r="AL162" s="28">
        <f t="shared" si="430"/>
        <v>2.5</v>
      </c>
      <c r="AM162" s="28">
        <f t="shared" si="430"/>
        <v>0</v>
      </c>
      <c r="AN162" s="28">
        <f t="shared" si="430"/>
        <v>3</v>
      </c>
      <c r="AO162" s="28">
        <f t="shared" si="430"/>
        <v>0</v>
      </c>
      <c r="AP162" s="28">
        <f t="shared" si="430"/>
        <v>147.73000000000002</v>
      </c>
      <c r="AQ162" s="28">
        <f t="shared" si="430"/>
        <v>8</v>
      </c>
      <c r="AR162" s="28">
        <f t="shared" si="430"/>
        <v>3.98</v>
      </c>
      <c r="AS162" s="28">
        <f t="shared" si="430"/>
        <v>0</v>
      </c>
      <c r="AT162" s="28">
        <f t="shared" si="430"/>
        <v>5.68</v>
      </c>
      <c r="AU162" s="28">
        <f t="shared" si="430"/>
        <v>0</v>
      </c>
      <c r="AV162" s="28">
        <f t="shared" si="430"/>
        <v>6.82</v>
      </c>
      <c r="AW162" s="28">
        <f t="shared" si="430"/>
        <v>0</v>
      </c>
      <c r="AX162" s="28">
        <f t="shared" si="430"/>
        <v>65</v>
      </c>
      <c r="AY162" s="28">
        <f t="shared" si="430"/>
        <v>3.33</v>
      </c>
      <c r="AZ162" s="28">
        <f t="shared" si="430"/>
        <v>1.75</v>
      </c>
      <c r="BA162" s="28">
        <f t="shared" si="430"/>
        <v>0</v>
      </c>
      <c r="BB162" s="28">
        <f t="shared" si="430"/>
        <v>2.5</v>
      </c>
      <c r="BC162" s="28">
        <f t="shared" si="430"/>
        <v>0</v>
      </c>
      <c r="BD162" s="28">
        <f t="shared" si="430"/>
        <v>3</v>
      </c>
      <c r="BE162" s="28">
        <f t="shared" si="430"/>
        <v>0</v>
      </c>
      <c r="BF162" s="28">
        <f t="shared" si="430"/>
        <v>212.73000000000002</v>
      </c>
      <c r="BG162" s="28">
        <f t="shared" si="430"/>
        <v>11.33</v>
      </c>
      <c r="BH162" s="28">
        <f t="shared" si="430"/>
        <v>5.73</v>
      </c>
      <c r="BI162" s="28">
        <f t="shared" si="430"/>
        <v>0</v>
      </c>
      <c r="BJ162" s="28">
        <f t="shared" si="430"/>
        <v>8.18</v>
      </c>
      <c r="BK162" s="28">
        <f t="shared" si="430"/>
        <v>0</v>
      </c>
      <c r="BL162" s="28">
        <f t="shared" si="430"/>
        <v>9.82</v>
      </c>
      <c r="BM162" s="28">
        <f t="shared" si="430"/>
        <v>0</v>
      </c>
      <c r="BN162" s="110">
        <f t="shared" si="430"/>
        <v>260</v>
      </c>
      <c r="BO162" s="110">
        <f t="shared" si="430"/>
        <v>20</v>
      </c>
      <c r="BP162" s="110">
        <f t="shared" si="430"/>
        <v>7</v>
      </c>
      <c r="BQ162" s="110">
        <f t="shared" si="430"/>
        <v>0</v>
      </c>
      <c r="BR162" s="110">
        <f t="shared" si="430"/>
        <v>10</v>
      </c>
      <c r="BS162" s="110">
        <f t="shared" si="430"/>
        <v>0</v>
      </c>
      <c r="BT162" s="110">
        <f t="shared" si="430"/>
        <v>12</v>
      </c>
      <c r="BU162" s="110">
        <f t="shared" si="430"/>
        <v>0</v>
      </c>
      <c r="BV162" s="110">
        <f t="shared" si="430"/>
        <v>47.27</v>
      </c>
      <c r="BW162" s="110">
        <f t="shared" si="430"/>
        <v>8.67</v>
      </c>
      <c r="BX162" s="110">
        <f t="shared" si="430"/>
        <v>1.27</v>
      </c>
      <c r="BY162" s="110">
        <f t="shared" si="430"/>
        <v>0</v>
      </c>
      <c r="BZ162" s="110">
        <f t="shared" ref="BZ162:CT162" si="431">+BZ160+BZ161</f>
        <v>1.82</v>
      </c>
      <c r="CA162" s="110">
        <f t="shared" si="431"/>
        <v>0</v>
      </c>
      <c r="CB162" s="110">
        <f t="shared" si="431"/>
        <v>2.1800000000000002</v>
      </c>
      <c r="CC162" s="158">
        <f t="shared" si="431"/>
        <v>0</v>
      </c>
      <c r="CD162" s="110">
        <f t="shared" si="431"/>
        <v>35.910000000000004</v>
      </c>
      <c r="CE162" s="110">
        <f t="shared" si="431"/>
        <v>8.67</v>
      </c>
      <c r="CF162" s="110">
        <f t="shared" si="431"/>
        <v>1.27</v>
      </c>
      <c r="CG162" s="110">
        <f t="shared" si="431"/>
        <v>0</v>
      </c>
      <c r="CH162" s="110">
        <f t="shared" si="431"/>
        <v>1.82</v>
      </c>
      <c r="CI162" s="110">
        <f t="shared" si="431"/>
        <v>0</v>
      </c>
      <c r="CJ162" s="110">
        <f t="shared" si="431"/>
        <v>2.1800000000000002</v>
      </c>
      <c r="CK162" s="110">
        <f t="shared" si="431"/>
        <v>0</v>
      </c>
      <c r="CL162" s="110">
        <f t="shared" si="431"/>
        <v>11.36</v>
      </c>
      <c r="CM162" s="110">
        <f t="shared" si="431"/>
        <v>260</v>
      </c>
      <c r="CN162" s="110">
        <f t="shared" si="431"/>
        <v>20</v>
      </c>
      <c r="CO162" s="110">
        <f t="shared" si="431"/>
        <v>7</v>
      </c>
      <c r="CP162" s="110">
        <f t="shared" si="431"/>
        <v>0</v>
      </c>
      <c r="CQ162" s="110">
        <f t="shared" si="431"/>
        <v>10</v>
      </c>
      <c r="CR162" s="110">
        <f t="shared" si="431"/>
        <v>0</v>
      </c>
      <c r="CS162" s="110">
        <f t="shared" si="431"/>
        <v>12</v>
      </c>
      <c r="CT162" s="110">
        <f t="shared" si="431"/>
        <v>0</v>
      </c>
    </row>
    <row r="163" spans="1:98" ht="19.5" customHeight="1">
      <c r="A163" s="19">
        <v>21</v>
      </c>
      <c r="B163" s="20" t="s">
        <v>128</v>
      </c>
      <c r="C163" s="21">
        <v>3100</v>
      </c>
      <c r="D163" s="21">
        <v>350</v>
      </c>
      <c r="E163" s="10">
        <f t="shared" ref="E163:E165" si="432">C163+D163</f>
        <v>3450</v>
      </c>
      <c r="F163" s="21">
        <v>50</v>
      </c>
      <c r="G163" s="42">
        <v>10</v>
      </c>
      <c r="H163" s="10">
        <f t="shared" ref="H163:H165" si="433">F163+G163</f>
        <v>60</v>
      </c>
      <c r="I163" s="21">
        <v>30</v>
      </c>
      <c r="J163" s="21">
        <v>0</v>
      </c>
      <c r="K163" s="10">
        <f t="shared" si="333"/>
        <v>30</v>
      </c>
      <c r="L163" s="42">
        <v>510</v>
      </c>
      <c r="M163" s="42">
        <v>48</v>
      </c>
      <c r="N163" s="10">
        <f t="shared" si="272"/>
        <v>558</v>
      </c>
      <c r="O163" s="10">
        <f t="shared" ref="O163:P165" si="434">C163+F163+I163+L163</f>
        <v>3690</v>
      </c>
      <c r="P163" s="23">
        <f t="shared" si="434"/>
        <v>408</v>
      </c>
      <c r="Q163" s="10">
        <f t="shared" si="230"/>
        <v>4098</v>
      </c>
      <c r="R163" s="65">
        <f t="shared" si="335"/>
        <v>986.42</v>
      </c>
      <c r="S163" s="65">
        <f t="shared" si="336"/>
        <v>52.5</v>
      </c>
      <c r="T163" s="65">
        <f t="shared" si="337"/>
        <v>15.91</v>
      </c>
      <c r="U163" s="65">
        <f t="shared" si="338"/>
        <v>1.5</v>
      </c>
      <c r="V163" s="65">
        <f t="shared" si="339"/>
        <v>9.5500000000000007</v>
      </c>
      <c r="W163" s="65">
        <f t="shared" si="340"/>
        <v>0</v>
      </c>
      <c r="X163" s="70">
        <f t="shared" si="341"/>
        <v>162.28</v>
      </c>
      <c r="Y163" s="70">
        <f t="shared" si="342"/>
        <v>7.2</v>
      </c>
      <c r="AH163" s="83">
        <f t="shared" si="408"/>
        <v>775</v>
      </c>
      <c r="AI163" s="83">
        <f t="shared" si="409"/>
        <v>87.5</v>
      </c>
      <c r="AJ163" s="83">
        <f t="shared" si="410"/>
        <v>12.5</v>
      </c>
      <c r="AK163" s="83">
        <f t="shared" si="411"/>
        <v>2.5</v>
      </c>
      <c r="AL163" s="83">
        <f t="shared" si="412"/>
        <v>7.5</v>
      </c>
      <c r="AM163" s="83">
        <f t="shared" si="413"/>
        <v>0</v>
      </c>
      <c r="AN163" s="83">
        <f t="shared" si="414"/>
        <v>127.5</v>
      </c>
      <c r="AO163" s="83">
        <f t="shared" si="415"/>
        <v>12</v>
      </c>
      <c r="AP163" s="70">
        <f t="shared" si="343"/>
        <v>1761.42</v>
      </c>
      <c r="AQ163" s="70">
        <f t="shared" si="344"/>
        <v>140</v>
      </c>
      <c r="AR163" s="70">
        <f t="shared" si="345"/>
        <v>28.41</v>
      </c>
      <c r="AS163" s="70">
        <f t="shared" si="346"/>
        <v>4</v>
      </c>
      <c r="AT163" s="70">
        <f t="shared" si="347"/>
        <v>17.05</v>
      </c>
      <c r="AU163" s="70">
        <f t="shared" si="348"/>
        <v>0</v>
      </c>
      <c r="AV163" s="70">
        <f t="shared" si="349"/>
        <v>289.77999999999997</v>
      </c>
      <c r="AW163" s="70">
        <f t="shared" si="350"/>
        <v>19.2</v>
      </c>
      <c r="AX163" s="70">
        <f t="shared" si="416"/>
        <v>775</v>
      </c>
      <c r="AY163" s="93">
        <f>ROUND(D163*16.66%,2)</f>
        <v>58.31</v>
      </c>
      <c r="AZ163" s="70">
        <f t="shared" si="418"/>
        <v>12.5</v>
      </c>
      <c r="BA163" s="70">
        <f t="shared" si="419"/>
        <v>2.5</v>
      </c>
      <c r="BB163" s="70">
        <f t="shared" si="420"/>
        <v>7.5</v>
      </c>
      <c r="BC163" s="70">
        <f t="shared" si="421"/>
        <v>0</v>
      </c>
      <c r="BD163" s="70">
        <f t="shared" si="428"/>
        <v>127.5</v>
      </c>
      <c r="BE163" s="70">
        <f t="shared" si="422"/>
        <v>12</v>
      </c>
      <c r="BF163" s="70">
        <f t="shared" si="354"/>
        <v>2536.42</v>
      </c>
      <c r="BG163" s="70">
        <f t="shared" si="355"/>
        <v>198.31</v>
      </c>
      <c r="BH163" s="70">
        <f t="shared" si="356"/>
        <v>40.909999999999997</v>
      </c>
      <c r="BI163" s="70">
        <f t="shared" si="357"/>
        <v>6.5</v>
      </c>
      <c r="BJ163" s="70">
        <f t="shared" si="358"/>
        <v>24.55</v>
      </c>
      <c r="BK163" s="70">
        <f t="shared" si="359"/>
        <v>0</v>
      </c>
      <c r="BL163" s="70">
        <f t="shared" si="360"/>
        <v>417.28</v>
      </c>
      <c r="BM163" s="70">
        <f t="shared" si="361"/>
        <v>31.2</v>
      </c>
      <c r="BN163" s="105">
        <v>3100</v>
      </c>
      <c r="BO163" s="105">
        <v>350</v>
      </c>
      <c r="BP163" s="105">
        <v>50</v>
      </c>
      <c r="BQ163" s="105">
        <v>10</v>
      </c>
      <c r="BR163" s="105">
        <v>30</v>
      </c>
      <c r="BS163" s="105">
        <v>0</v>
      </c>
      <c r="BT163" s="107">
        <v>530</v>
      </c>
      <c r="BU163" s="105">
        <v>48</v>
      </c>
      <c r="BV163" s="70">
        <f t="shared" si="362"/>
        <v>563.58000000000004</v>
      </c>
      <c r="BW163" s="70">
        <f t="shared" si="363"/>
        <v>151.69</v>
      </c>
      <c r="BX163" s="70">
        <f t="shared" si="364"/>
        <v>9.09</v>
      </c>
      <c r="BY163" s="70">
        <f t="shared" si="365"/>
        <v>3.5</v>
      </c>
      <c r="BZ163" s="70">
        <f t="shared" si="366"/>
        <v>5.45</v>
      </c>
      <c r="CA163" s="70">
        <f t="shared" si="367"/>
        <v>0</v>
      </c>
      <c r="CB163" s="70">
        <f t="shared" si="368"/>
        <v>112.72</v>
      </c>
      <c r="CC163" s="156">
        <f t="shared" si="369"/>
        <v>16.8</v>
      </c>
      <c r="CD163" s="121">
        <f t="shared" si="407"/>
        <v>563.58000000000004</v>
      </c>
      <c r="CE163" s="121">
        <f t="shared" si="407"/>
        <v>151.69</v>
      </c>
      <c r="CF163" s="70">
        <f t="shared" si="371"/>
        <v>9.09</v>
      </c>
      <c r="CG163" s="70">
        <f t="shared" si="372"/>
        <v>3.5</v>
      </c>
      <c r="CH163" s="70">
        <f t="shared" si="373"/>
        <v>5.45</v>
      </c>
      <c r="CI163" s="70">
        <f t="shared" si="374"/>
        <v>0</v>
      </c>
      <c r="CJ163" s="70">
        <f t="shared" si="375"/>
        <v>112.72</v>
      </c>
      <c r="CK163" s="70">
        <f t="shared" si="376"/>
        <v>16.8</v>
      </c>
      <c r="CL163" s="70"/>
      <c r="CM163" s="70">
        <f t="shared" si="377"/>
        <v>3100</v>
      </c>
      <c r="CN163" s="70">
        <f t="shared" si="378"/>
        <v>350</v>
      </c>
      <c r="CO163" s="70">
        <f t="shared" si="379"/>
        <v>50</v>
      </c>
      <c r="CP163" s="70">
        <f t="shared" si="380"/>
        <v>10</v>
      </c>
      <c r="CQ163" s="70">
        <f t="shared" si="381"/>
        <v>30</v>
      </c>
      <c r="CR163" s="70">
        <f t="shared" si="382"/>
        <v>0</v>
      </c>
      <c r="CS163" s="70">
        <f t="shared" si="383"/>
        <v>530</v>
      </c>
      <c r="CT163" s="70">
        <f t="shared" si="384"/>
        <v>48</v>
      </c>
    </row>
    <row r="164" spans="1:98" ht="20.100000000000001" customHeight="1">
      <c r="A164" s="19">
        <v>22</v>
      </c>
      <c r="B164" s="20" t="s">
        <v>129</v>
      </c>
      <c r="C164" s="21">
        <v>480</v>
      </c>
      <c r="D164" s="21">
        <v>40</v>
      </c>
      <c r="E164" s="10">
        <f t="shared" si="432"/>
        <v>520</v>
      </c>
      <c r="F164" s="21">
        <v>0</v>
      </c>
      <c r="G164" s="42">
        <v>0</v>
      </c>
      <c r="H164" s="10">
        <f t="shared" si="433"/>
        <v>0</v>
      </c>
      <c r="I164" s="21">
        <v>0</v>
      </c>
      <c r="J164" s="21">
        <v>0</v>
      </c>
      <c r="K164" s="10">
        <f t="shared" si="333"/>
        <v>0</v>
      </c>
      <c r="L164" s="42">
        <v>5</v>
      </c>
      <c r="M164" s="42">
        <v>1</v>
      </c>
      <c r="N164" s="10">
        <f t="shared" si="272"/>
        <v>6</v>
      </c>
      <c r="O164" s="10">
        <f t="shared" si="434"/>
        <v>485</v>
      </c>
      <c r="P164" s="23">
        <f t="shared" si="434"/>
        <v>41</v>
      </c>
      <c r="Q164" s="10">
        <f t="shared" si="230"/>
        <v>526</v>
      </c>
      <c r="R164" s="65">
        <f t="shared" si="335"/>
        <v>152.74</v>
      </c>
      <c r="S164" s="65">
        <f t="shared" si="336"/>
        <v>6</v>
      </c>
      <c r="T164" s="65">
        <f t="shared" si="337"/>
        <v>0</v>
      </c>
      <c r="U164" s="65">
        <f t="shared" si="338"/>
        <v>0</v>
      </c>
      <c r="V164" s="65">
        <f t="shared" si="339"/>
        <v>0</v>
      </c>
      <c r="W164" s="65">
        <f t="shared" si="340"/>
        <v>0</v>
      </c>
      <c r="X164" s="70">
        <f t="shared" si="341"/>
        <v>1.59</v>
      </c>
      <c r="Y164" s="70">
        <f t="shared" si="342"/>
        <v>0.15</v>
      </c>
      <c r="AH164" s="83">
        <f t="shared" si="408"/>
        <v>120</v>
      </c>
      <c r="AI164" s="83">
        <f t="shared" si="409"/>
        <v>10</v>
      </c>
      <c r="AJ164" s="83">
        <f t="shared" si="410"/>
        <v>0</v>
      </c>
      <c r="AK164" s="83">
        <f t="shared" si="411"/>
        <v>0</v>
      </c>
      <c r="AL164" s="83">
        <f t="shared" si="412"/>
        <v>0</v>
      </c>
      <c r="AM164" s="83">
        <f t="shared" si="413"/>
        <v>0</v>
      </c>
      <c r="AN164" s="83">
        <f t="shared" si="414"/>
        <v>1.25</v>
      </c>
      <c r="AO164" s="83">
        <f t="shared" si="415"/>
        <v>0.25</v>
      </c>
      <c r="AP164" s="70">
        <f t="shared" si="343"/>
        <v>272.74</v>
      </c>
      <c r="AQ164" s="70">
        <f t="shared" si="344"/>
        <v>16</v>
      </c>
      <c r="AR164" s="70">
        <f t="shared" si="345"/>
        <v>0</v>
      </c>
      <c r="AS164" s="70">
        <f t="shared" si="346"/>
        <v>0</v>
      </c>
      <c r="AT164" s="70">
        <f t="shared" si="347"/>
        <v>0</v>
      </c>
      <c r="AU164" s="70">
        <f t="shared" si="348"/>
        <v>0</v>
      </c>
      <c r="AV164" s="70">
        <f t="shared" si="349"/>
        <v>2.84</v>
      </c>
      <c r="AW164" s="70">
        <f t="shared" si="350"/>
        <v>0.4</v>
      </c>
      <c r="AX164" s="70">
        <f t="shared" si="416"/>
        <v>120</v>
      </c>
      <c r="AY164" s="93">
        <f>ROUND(D164*16.66%,2)</f>
        <v>6.66</v>
      </c>
      <c r="AZ164" s="70">
        <f t="shared" si="418"/>
        <v>0</v>
      </c>
      <c r="BA164" s="70">
        <f t="shared" si="419"/>
        <v>0</v>
      </c>
      <c r="BB164" s="70">
        <f t="shared" si="420"/>
        <v>0</v>
      </c>
      <c r="BC164" s="70">
        <f t="shared" si="421"/>
        <v>0</v>
      </c>
      <c r="BD164" s="70">
        <f t="shared" si="428"/>
        <v>1.25</v>
      </c>
      <c r="BE164" s="70">
        <f t="shared" si="422"/>
        <v>0.25</v>
      </c>
      <c r="BF164" s="70">
        <f t="shared" si="354"/>
        <v>392.74</v>
      </c>
      <c r="BG164" s="70">
        <f t="shared" si="355"/>
        <v>22.66</v>
      </c>
      <c r="BH164" s="70">
        <f t="shared" si="356"/>
        <v>0</v>
      </c>
      <c r="BI164" s="70">
        <f t="shared" si="357"/>
        <v>0</v>
      </c>
      <c r="BJ164" s="70">
        <f t="shared" si="358"/>
        <v>0</v>
      </c>
      <c r="BK164" s="70">
        <f t="shared" si="359"/>
        <v>0</v>
      </c>
      <c r="BL164" s="70">
        <f t="shared" si="360"/>
        <v>4.09</v>
      </c>
      <c r="BM164" s="70">
        <f t="shared" si="361"/>
        <v>0.65</v>
      </c>
      <c r="BN164" s="105">
        <v>480</v>
      </c>
      <c r="BO164" s="105">
        <v>40</v>
      </c>
      <c r="BP164" s="105">
        <v>0</v>
      </c>
      <c r="BQ164" s="105">
        <v>0</v>
      </c>
      <c r="BR164" s="105">
        <v>0</v>
      </c>
      <c r="BS164" s="105">
        <v>0</v>
      </c>
      <c r="BT164" s="105">
        <v>5</v>
      </c>
      <c r="BU164" s="105">
        <v>1</v>
      </c>
      <c r="BV164" s="70">
        <f t="shared" si="362"/>
        <v>87.26</v>
      </c>
      <c r="BW164" s="70">
        <f t="shared" si="363"/>
        <v>17.34</v>
      </c>
      <c r="BX164" s="70">
        <f t="shared" si="364"/>
        <v>0</v>
      </c>
      <c r="BY164" s="70">
        <f t="shared" si="365"/>
        <v>0</v>
      </c>
      <c r="BZ164" s="70">
        <f t="shared" si="366"/>
        <v>0</v>
      </c>
      <c r="CA164" s="70">
        <f t="shared" si="367"/>
        <v>0</v>
      </c>
      <c r="CB164" s="70">
        <f t="shared" si="368"/>
        <v>0.91</v>
      </c>
      <c r="CC164" s="156">
        <f t="shared" si="369"/>
        <v>0.35</v>
      </c>
      <c r="CD164" s="121">
        <f t="shared" si="407"/>
        <v>87.26</v>
      </c>
      <c r="CE164" s="70">
        <f>ROUND(BW164*75%,2)</f>
        <v>13.01</v>
      </c>
      <c r="CF164" s="70">
        <f t="shared" si="371"/>
        <v>0</v>
      </c>
      <c r="CG164" s="70">
        <f t="shared" si="372"/>
        <v>0</v>
      </c>
      <c r="CH164" s="70">
        <f t="shared" si="373"/>
        <v>0</v>
      </c>
      <c r="CI164" s="70">
        <f t="shared" si="374"/>
        <v>0</v>
      </c>
      <c r="CJ164" s="70">
        <f t="shared" si="375"/>
        <v>0.91</v>
      </c>
      <c r="CK164" s="70">
        <f t="shared" si="376"/>
        <v>0.35</v>
      </c>
      <c r="CL164" s="70"/>
      <c r="CM164" s="70">
        <f t="shared" si="377"/>
        <v>480</v>
      </c>
      <c r="CN164" s="70">
        <f t="shared" si="378"/>
        <v>35.67</v>
      </c>
      <c r="CO164" s="70">
        <f t="shared" si="379"/>
        <v>0</v>
      </c>
      <c r="CP164" s="70">
        <f t="shared" si="380"/>
        <v>0</v>
      </c>
      <c r="CQ164" s="70">
        <f t="shared" si="381"/>
        <v>0</v>
      </c>
      <c r="CR164" s="70">
        <f t="shared" si="382"/>
        <v>0</v>
      </c>
      <c r="CS164" s="70">
        <f t="shared" si="383"/>
        <v>5</v>
      </c>
      <c r="CT164" s="70">
        <f t="shared" si="384"/>
        <v>1</v>
      </c>
    </row>
    <row r="165" spans="1:98" ht="20.100000000000001" customHeight="1">
      <c r="A165" s="19">
        <v>23</v>
      </c>
      <c r="B165" s="20" t="s">
        <v>130</v>
      </c>
      <c r="C165" s="21">
        <v>80</v>
      </c>
      <c r="D165" s="21">
        <v>40</v>
      </c>
      <c r="E165" s="10">
        <f t="shared" si="432"/>
        <v>120</v>
      </c>
      <c r="F165" s="21">
        <v>0</v>
      </c>
      <c r="G165" s="42">
        <v>0</v>
      </c>
      <c r="H165" s="10">
        <f t="shared" si="433"/>
        <v>0</v>
      </c>
      <c r="I165" s="21">
        <v>10</v>
      </c>
      <c r="J165" s="21">
        <v>0</v>
      </c>
      <c r="K165" s="10">
        <f t="shared" si="333"/>
        <v>10</v>
      </c>
      <c r="L165" s="42">
        <v>1</v>
      </c>
      <c r="M165" s="42">
        <v>0</v>
      </c>
      <c r="N165" s="10">
        <f t="shared" si="272"/>
        <v>1</v>
      </c>
      <c r="O165" s="10">
        <f t="shared" si="434"/>
        <v>91</v>
      </c>
      <c r="P165" s="23">
        <f t="shared" si="434"/>
        <v>40</v>
      </c>
      <c r="Q165" s="10">
        <f t="shared" si="230"/>
        <v>131</v>
      </c>
      <c r="R165" s="65">
        <f t="shared" si="335"/>
        <v>25.46</v>
      </c>
      <c r="S165" s="65">
        <f t="shared" si="336"/>
        <v>6</v>
      </c>
      <c r="T165" s="65">
        <f t="shared" si="337"/>
        <v>0</v>
      </c>
      <c r="U165" s="65">
        <f t="shared" si="338"/>
        <v>0</v>
      </c>
      <c r="V165" s="65">
        <f t="shared" si="339"/>
        <v>3.18</v>
      </c>
      <c r="W165" s="65">
        <f t="shared" si="340"/>
        <v>0</v>
      </c>
      <c r="X165" s="70">
        <f t="shared" si="341"/>
        <v>0.32</v>
      </c>
      <c r="Y165" s="70">
        <f t="shared" si="342"/>
        <v>0</v>
      </c>
      <c r="AH165" s="83">
        <f t="shared" si="408"/>
        <v>20</v>
      </c>
      <c r="AI165" s="83">
        <f t="shared" si="409"/>
        <v>10</v>
      </c>
      <c r="AJ165" s="83">
        <f t="shared" si="410"/>
        <v>0</v>
      </c>
      <c r="AK165" s="83">
        <f t="shared" si="411"/>
        <v>0</v>
      </c>
      <c r="AL165" s="83">
        <f t="shared" si="412"/>
        <v>2.5</v>
      </c>
      <c r="AM165" s="83">
        <f t="shared" si="413"/>
        <v>0</v>
      </c>
      <c r="AN165" s="83">
        <f t="shared" si="414"/>
        <v>0.25</v>
      </c>
      <c r="AO165" s="83">
        <f t="shared" si="415"/>
        <v>0</v>
      </c>
      <c r="AP165" s="70">
        <f t="shared" si="343"/>
        <v>45.46</v>
      </c>
      <c r="AQ165" s="70">
        <f t="shared" si="344"/>
        <v>16</v>
      </c>
      <c r="AR165" s="70">
        <f t="shared" si="345"/>
        <v>0</v>
      </c>
      <c r="AS165" s="70">
        <f t="shared" si="346"/>
        <v>0</v>
      </c>
      <c r="AT165" s="70">
        <f t="shared" si="347"/>
        <v>5.68</v>
      </c>
      <c r="AU165" s="70">
        <f t="shared" si="348"/>
        <v>0</v>
      </c>
      <c r="AV165" s="70">
        <f t="shared" si="349"/>
        <v>0.57000000000000006</v>
      </c>
      <c r="AW165" s="70">
        <f t="shared" si="350"/>
        <v>0</v>
      </c>
      <c r="AX165" s="70">
        <f t="shared" si="416"/>
        <v>20</v>
      </c>
      <c r="AY165" s="93">
        <f>ROUND(D165*16.66%,2)-6.66</f>
        <v>0</v>
      </c>
      <c r="AZ165" s="70">
        <f t="shared" si="418"/>
        <v>0</v>
      </c>
      <c r="BA165" s="70">
        <f t="shared" si="419"/>
        <v>0</v>
      </c>
      <c r="BB165" s="87">
        <v>0</v>
      </c>
      <c r="BC165" s="70">
        <f t="shared" si="421"/>
        <v>0</v>
      </c>
      <c r="BD165" s="70">
        <f t="shared" si="428"/>
        <v>0.25</v>
      </c>
      <c r="BE165" s="70">
        <f t="shared" si="422"/>
        <v>0</v>
      </c>
      <c r="BF165" s="70">
        <f t="shared" si="354"/>
        <v>65.460000000000008</v>
      </c>
      <c r="BG165" s="70">
        <f t="shared" si="355"/>
        <v>16</v>
      </c>
      <c r="BH165" s="70">
        <f t="shared" si="356"/>
        <v>0</v>
      </c>
      <c r="BI165" s="70">
        <f t="shared" si="357"/>
        <v>0</v>
      </c>
      <c r="BJ165" s="70">
        <f t="shared" si="358"/>
        <v>5.68</v>
      </c>
      <c r="BK165" s="70">
        <f t="shared" si="359"/>
        <v>0</v>
      </c>
      <c r="BL165" s="70">
        <f t="shared" si="360"/>
        <v>0.82000000000000006</v>
      </c>
      <c r="BM165" s="70">
        <f t="shared" si="361"/>
        <v>0</v>
      </c>
      <c r="BN165" s="105">
        <v>80</v>
      </c>
      <c r="BO165" s="108">
        <f>40-24</f>
        <v>16</v>
      </c>
      <c r="BP165" s="105">
        <v>0</v>
      </c>
      <c r="BQ165" s="105">
        <v>0</v>
      </c>
      <c r="BR165" s="105">
        <v>10</v>
      </c>
      <c r="BS165" s="105">
        <v>0</v>
      </c>
      <c r="BT165" s="105">
        <v>1</v>
      </c>
      <c r="BU165" s="105">
        <v>0</v>
      </c>
      <c r="BV165" s="70">
        <f t="shared" si="362"/>
        <v>14.54</v>
      </c>
      <c r="BW165" s="70">
        <f t="shared" si="363"/>
        <v>0</v>
      </c>
      <c r="BX165" s="70">
        <f t="shared" si="364"/>
        <v>0</v>
      </c>
      <c r="BY165" s="70">
        <f t="shared" si="365"/>
        <v>0</v>
      </c>
      <c r="BZ165" s="70">
        <f t="shared" si="366"/>
        <v>4.32</v>
      </c>
      <c r="CA165" s="70">
        <f t="shared" si="367"/>
        <v>0</v>
      </c>
      <c r="CB165" s="70">
        <f t="shared" si="368"/>
        <v>0.18</v>
      </c>
      <c r="CC165" s="156">
        <f t="shared" si="369"/>
        <v>0</v>
      </c>
      <c r="CD165" s="121">
        <f t="shared" si="407"/>
        <v>14.54</v>
      </c>
      <c r="CE165" s="70">
        <f t="shared" ref="CE165" si="435">ROUND(BW165*75%,2)</f>
        <v>0</v>
      </c>
      <c r="CF165" s="70">
        <f t="shared" si="371"/>
        <v>0</v>
      </c>
      <c r="CG165" s="70">
        <f t="shared" si="372"/>
        <v>0</v>
      </c>
      <c r="CH165" s="70">
        <f t="shared" si="373"/>
        <v>4.32</v>
      </c>
      <c r="CI165" s="70">
        <f t="shared" si="374"/>
        <v>0</v>
      </c>
      <c r="CJ165" s="70">
        <f t="shared" si="375"/>
        <v>0.18</v>
      </c>
      <c r="CK165" s="70">
        <f t="shared" si="376"/>
        <v>0</v>
      </c>
      <c r="CL165" s="70"/>
      <c r="CM165" s="70">
        <f t="shared" si="377"/>
        <v>80</v>
      </c>
      <c r="CN165" s="70">
        <f t="shared" si="378"/>
        <v>16</v>
      </c>
      <c r="CO165" s="70">
        <f t="shared" si="379"/>
        <v>0</v>
      </c>
      <c r="CP165" s="70">
        <f t="shared" si="380"/>
        <v>0</v>
      </c>
      <c r="CQ165" s="70">
        <f t="shared" si="381"/>
        <v>10</v>
      </c>
      <c r="CR165" s="70">
        <f t="shared" si="382"/>
        <v>0</v>
      </c>
      <c r="CS165" s="70">
        <f t="shared" si="383"/>
        <v>1</v>
      </c>
      <c r="CT165" s="70">
        <f t="shared" si="384"/>
        <v>0</v>
      </c>
    </row>
    <row r="166" spans="1:98" s="29" customFormat="1" ht="20.100000000000001" customHeight="1">
      <c r="A166" s="26"/>
      <c r="B166" s="27" t="s">
        <v>129</v>
      </c>
      <c r="C166" s="28">
        <f t="shared" ref="C166:M166" si="436">+C164+C165</f>
        <v>560</v>
      </c>
      <c r="D166" s="28">
        <f t="shared" si="436"/>
        <v>80</v>
      </c>
      <c r="E166" s="28">
        <f t="shared" si="436"/>
        <v>640</v>
      </c>
      <c r="F166" s="28">
        <f t="shared" si="436"/>
        <v>0</v>
      </c>
      <c r="G166" s="28">
        <f t="shared" si="436"/>
        <v>0</v>
      </c>
      <c r="H166" s="28">
        <f t="shared" si="436"/>
        <v>0</v>
      </c>
      <c r="I166" s="28">
        <f t="shared" si="436"/>
        <v>10</v>
      </c>
      <c r="J166" s="28">
        <f t="shared" si="436"/>
        <v>0</v>
      </c>
      <c r="K166" s="28">
        <f t="shared" si="436"/>
        <v>10</v>
      </c>
      <c r="L166" s="28">
        <f t="shared" si="436"/>
        <v>6</v>
      </c>
      <c r="M166" s="28">
        <f t="shared" si="436"/>
        <v>1</v>
      </c>
      <c r="N166" s="28">
        <f t="shared" ref="N166:BY166" si="437">+N164+N165</f>
        <v>7</v>
      </c>
      <c r="O166" s="28">
        <f t="shared" si="437"/>
        <v>576</v>
      </c>
      <c r="P166" s="28">
        <f t="shared" si="437"/>
        <v>81</v>
      </c>
      <c r="Q166" s="28">
        <f t="shared" si="437"/>
        <v>657</v>
      </c>
      <c r="R166" s="28">
        <f t="shared" si="437"/>
        <v>178.20000000000002</v>
      </c>
      <c r="S166" s="28">
        <f t="shared" si="437"/>
        <v>12</v>
      </c>
      <c r="T166" s="28">
        <f t="shared" si="437"/>
        <v>0</v>
      </c>
      <c r="U166" s="28">
        <f t="shared" si="437"/>
        <v>0</v>
      </c>
      <c r="V166" s="28">
        <f t="shared" si="437"/>
        <v>3.18</v>
      </c>
      <c r="W166" s="75">
        <f t="shared" si="437"/>
        <v>0</v>
      </c>
      <c r="X166" s="28">
        <f t="shared" si="437"/>
        <v>1.9100000000000001</v>
      </c>
      <c r="Y166" s="28">
        <f t="shared" si="437"/>
        <v>0.15</v>
      </c>
      <c r="Z166" s="28">
        <f t="shared" si="437"/>
        <v>0</v>
      </c>
      <c r="AA166" s="28">
        <f t="shared" si="437"/>
        <v>0</v>
      </c>
      <c r="AB166" s="28">
        <f t="shared" si="437"/>
        <v>0</v>
      </c>
      <c r="AC166" s="28">
        <f t="shared" si="437"/>
        <v>0</v>
      </c>
      <c r="AD166" s="28">
        <f t="shared" si="437"/>
        <v>0</v>
      </c>
      <c r="AE166" s="28">
        <f t="shared" si="437"/>
        <v>0</v>
      </c>
      <c r="AF166" s="28">
        <f t="shared" si="437"/>
        <v>0</v>
      </c>
      <c r="AG166" s="28">
        <f t="shared" si="437"/>
        <v>0</v>
      </c>
      <c r="AH166" s="28">
        <f t="shared" si="437"/>
        <v>140</v>
      </c>
      <c r="AI166" s="28">
        <f t="shared" si="437"/>
        <v>20</v>
      </c>
      <c r="AJ166" s="28">
        <f t="shared" si="437"/>
        <v>0</v>
      </c>
      <c r="AK166" s="28">
        <f t="shared" si="437"/>
        <v>0</v>
      </c>
      <c r="AL166" s="28">
        <f t="shared" si="437"/>
        <v>2.5</v>
      </c>
      <c r="AM166" s="28">
        <f t="shared" si="437"/>
        <v>0</v>
      </c>
      <c r="AN166" s="28">
        <f t="shared" si="437"/>
        <v>1.5</v>
      </c>
      <c r="AO166" s="28">
        <f t="shared" si="437"/>
        <v>0.25</v>
      </c>
      <c r="AP166" s="28">
        <f t="shared" si="437"/>
        <v>318.2</v>
      </c>
      <c r="AQ166" s="28">
        <f t="shared" si="437"/>
        <v>32</v>
      </c>
      <c r="AR166" s="28">
        <f t="shared" si="437"/>
        <v>0</v>
      </c>
      <c r="AS166" s="28">
        <f t="shared" si="437"/>
        <v>0</v>
      </c>
      <c r="AT166" s="28">
        <f t="shared" si="437"/>
        <v>5.68</v>
      </c>
      <c r="AU166" s="28">
        <f t="shared" si="437"/>
        <v>0</v>
      </c>
      <c r="AV166" s="28">
        <f t="shared" si="437"/>
        <v>3.41</v>
      </c>
      <c r="AW166" s="28">
        <f t="shared" si="437"/>
        <v>0.4</v>
      </c>
      <c r="AX166" s="28">
        <f t="shared" si="437"/>
        <v>140</v>
      </c>
      <c r="AY166" s="28">
        <f t="shared" si="437"/>
        <v>6.66</v>
      </c>
      <c r="AZ166" s="28">
        <f t="shared" si="437"/>
        <v>0</v>
      </c>
      <c r="BA166" s="28">
        <f t="shared" si="437"/>
        <v>0</v>
      </c>
      <c r="BB166" s="28">
        <f t="shared" si="437"/>
        <v>0</v>
      </c>
      <c r="BC166" s="28">
        <f t="shared" si="437"/>
        <v>0</v>
      </c>
      <c r="BD166" s="28">
        <f t="shared" si="437"/>
        <v>1.5</v>
      </c>
      <c r="BE166" s="28">
        <f t="shared" si="437"/>
        <v>0.25</v>
      </c>
      <c r="BF166" s="28">
        <f t="shared" si="437"/>
        <v>458.20000000000005</v>
      </c>
      <c r="BG166" s="28">
        <f t="shared" si="437"/>
        <v>38.659999999999997</v>
      </c>
      <c r="BH166" s="28">
        <f t="shared" si="437"/>
        <v>0</v>
      </c>
      <c r="BI166" s="28">
        <f t="shared" si="437"/>
        <v>0</v>
      </c>
      <c r="BJ166" s="28">
        <f t="shared" si="437"/>
        <v>5.68</v>
      </c>
      <c r="BK166" s="28">
        <f t="shared" si="437"/>
        <v>0</v>
      </c>
      <c r="BL166" s="28">
        <f t="shared" si="437"/>
        <v>4.91</v>
      </c>
      <c r="BM166" s="28">
        <f t="shared" si="437"/>
        <v>0.65</v>
      </c>
      <c r="BN166" s="110">
        <f t="shared" si="437"/>
        <v>560</v>
      </c>
      <c r="BO166" s="110">
        <f t="shared" si="437"/>
        <v>56</v>
      </c>
      <c r="BP166" s="110">
        <f t="shared" si="437"/>
        <v>0</v>
      </c>
      <c r="BQ166" s="110">
        <f t="shared" si="437"/>
        <v>0</v>
      </c>
      <c r="BR166" s="110">
        <f t="shared" si="437"/>
        <v>10</v>
      </c>
      <c r="BS166" s="110">
        <f t="shared" si="437"/>
        <v>0</v>
      </c>
      <c r="BT166" s="110">
        <f t="shared" si="437"/>
        <v>6</v>
      </c>
      <c r="BU166" s="110">
        <f t="shared" si="437"/>
        <v>1</v>
      </c>
      <c r="BV166" s="110">
        <f t="shared" si="437"/>
        <v>101.80000000000001</v>
      </c>
      <c r="BW166" s="110">
        <f t="shared" si="437"/>
        <v>17.34</v>
      </c>
      <c r="BX166" s="110">
        <f t="shared" si="437"/>
        <v>0</v>
      </c>
      <c r="BY166" s="110">
        <f t="shared" si="437"/>
        <v>0</v>
      </c>
      <c r="BZ166" s="110">
        <f t="shared" ref="BZ166:CT166" si="438">+BZ164+BZ165</f>
        <v>4.32</v>
      </c>
      <c r="CA166" s="110">
        <f t="shared" si="438"/>
        <v>0</v>
      </c>
      <c r="CB166" s="110">
        <f t="shared" si="438"/>
        <v>1.0900000000000001</v>
      </c>
      <c r="CC166" s="158">
        <f t="shared" si="438"/>
        <v>0.35</v>
      </c>
      <c r="CD166" s="110">
        <f t="shared" si="438"/>
        <v>101.80000000000001</v>
      </c>
      <c r="CE166" s="110">
        <f t="shared" si="438"/>
        <v>13.01</v>
      </c>
      <c r="CF166" s="110">
        <f t="shared" si="438"/>
        <v>0</v>
      </c>
      <c r="CG166" s="110">
        <f t="shared" si="438"/>
        <v>0</v>
      </c>
      <c r="CH166" s="110">
        <f t="shared" si="438"/>
        <v>4.32</v>
      </c>
      <c r="CI166" s="110">
        <f t="shared" si="438"/>
        <v>0</v>
      </c>
      <c r="CJ166" s="110">
        <f t="shared" si="438"/>
        <v>1.0900000000000001</v>
      </c>
      <c r="CK166" s="110">
        <f t="shared" si="438"/>
        <v>0.35</v>
      </c>
      <c r="CL166" s="110">
        <f t="shared" si="438"/>
        <v>0</v>
      </c>
      <c r="CM166" s="110">
        <f t="shared" si="438"/>
        <v>560</v>
      </c>
      <c r="CN166" s="110">
        <f t="shared" si="438"/>
        <v>51.67</v>
      </c>
      <c r="CO166" s="110">
        <f t="shared" si="438"/>
        <v>0</v>
      </c>
      <c r="CP166" s="110">
        <f t="shared" si="438"/>
        <v>0</v>
      </c>
      <c r="CQ166" s="110">
        <f t="shared" si="438"/>
        <v>10</v>
      </c>
      <c r="CR166" s="110">
        <f t="shared" si="438"/>
        <v>0</v>
      </c>
      <c r="CS166" s="110">
        <f t="shared" si="438"/>
        <v>6</v>
      </c>
      <c r="CT166" s="110">
        <f t="shared" si="438"/>
        <v>1</v>
      </c>
    </row>
    <row r="167" spans="1:98" ht="20.100000000000001" customHeight="1">
      <c r="A167" s="19">
        <v>24</v>
      </c>
      <c r="B167" s="20" t="s">
        <v>131</v>
      </c>
      <c r="C167" s="21">
        <v>300</v>
      </c>
      <c r="D167" s="21">
        <v>83</v>
      </c>
      <c r="E167" s="10">
        <f t="shared" ref="E167:E169" si="439">C167+D167</f>
        <v>383</v>
      </c>
      <c r="F167" s="21">
        <v>0</v>
      </c>
      <c r="G167" s="42">
        <v>0</v>
      </c>
      <c r="H167" s="10">
        <f t="shared" ref="H167:H169" si="440">F167+G167</f>
        <v>0</v>
      </c>
      <c r="I167" s="21">
        <v>10</v>
      </c>
      <c r="J167" s="21">
        <v>0</v>
      </c>
      <c r="K167" s="10">
        <f t="shared" si="333"/>
        <v>10</v>
      </c>
      <c r="L167" s="42">
        <v>15</v>
      </c>
      <c r="M167" s="42">
        <v>5</v>
      </c>
      <c r="N167" s="10">
        <f t="shared" si="272"/>
        <v>20</v>
      </c>
      <c r="O167" s="10">
        <f t="shared" ref="O167:P169" si="441">C167+F167+I167+L167</f>
        <v>325</v>
      </c>
      <c r="P167" s="23">
        <f t="shared" si="441"/>
        <v>88</v>
      </c>
      <c r="Q167" s="10">
        <f t="shared" si="230"/>
        <v>413</v>
      </c>
      <c r="R167" s="65">
        <f t="shared" si="335"/>
        <v>95.46</v>
      </c>
      <c r="S167" s="65">
        <f t="shared" si="336"/>
        <v>12.45</v>
      </c>
      <c r="T167" s="65">
        <f t="shared" si="337"/>
        <v>0</v>
      </c>
      <c r="U167" s="65">
        <f t="shared" si="338"/>
        <v>0</v>
      </c>
      <c r="V167" s="65">
        <f t="shared" si="339"/>
        <v>3.18</v>
      </c>
      <c r="W167" s="65">
        <f t="shared" si="340"/>
        <v>0</v>
      </c>
      <c r="X167" s="70">
        <f t="shared" si="341"/>
        <v>4.7699999999999996</v>
      </c>
      <c r="Y167" s="70">
        <f t="shared" si="342"/>
        <v>0.75</v>
      </c>
      <c r="AH167" s="83">
        <f t="shared" si="408"/>
        <v>75</v>
      </c>
      <c r="AI167" s="83">
        <f t="shared" si="409"/>
        <v>20.75</v>
      </c>
      <c r="AJ167" s="83">
        <f t="shared" si="410"/>
        <v>0</v>
      </c>
      <c r="AK167" s="83">
        <f t="shared" si="411"/>
        <v>0</v>
      </c>
      <c r="AL167" s="83">
        <f t="shared" si="412"/>
        <v>2.5</v>
      </c>
      <c r="AM167" s="83">
        <f t="shared" si="413"/>
        <v>0</v>
      </c>
      <c r="AN167" s="83">
        <f t="shared" si="414"/>
        <v>3.75</v>
      </c>
      <c r="AO167" s="83">
        <f t="shared" si="415"/>
        <v>1.25</v>
      </c>
      <c r="AP167" s="70">
        <f t="shared" si="343"/>
        <v>170.45999999999998</v>
      </c>
      <c r="AQ167" s="70">
        <f t="shared" si="344"/>
        <v>33.200000000000003</v>
      </c>
      <c r="AR167" s="70">
        <f t="shared" si="345"/>
        <v>0</v>
      </c>
      <c r="AS167" s="70">
        <f t="shared" si="346"/>
        <v>0</v>
      </c>
      <c r="AT167" s="70">
        <f t="shared" si="347"/>
        <v>5.68</v>
      </c>
      <c r="AU167" s="70">
        <f t="shared" si="348"/>
        <v>0</v>
      </c>
      <c r="AV167" s="70">
        <f t="shared" si="349"/>
        <v>8.52</v>
      </c>
      <c r="AW167" s="70">
        <f t="shared" si="350"/>
        <v>2</v>
      </c>
      <c r="AX167" s="70">
        <f t="shared" si="416"/>
        <v>75</v>
      </c>
      <c r="AY167" s="70">
        <f t="shared" si="417"/>
        <v>20.75</v>
      </c>
      <c r="AZ167" s="70">
        <f t="shared" si="418"/>
        <v>0</v>
      </c>
      <c r="BA167" s="70">
        <f t="shared" si="419"/>
        <v>0</v>
      </c>
      <c r="BB167" s="70">
        <f t="shared" si="420"/>
        <v>2.5</v>
      </c>
      <c r="BC167" s="70">
        <f t="shared" si="421"/>
        <v>0</v>
      </c>
      <c r="BD167" s="70">
        <f t="shared" si="428"/>
        <v>3.75</v>
      </c>
      <c r="BE167" s="70">
        <f t="shared" si="422"/>
        <v>1.25</v>
      </c>
      <c r="BF167" s="70">
        <f t="shared" si="354"/>
        <v>245.45999999999998</v>
      </c>
      <c r="BG167" s="70">
        <f t="shared" si="355"/>
        <v>53.95</v>
      </c>
      <c r="BH167" s="70">
        <f t="shared" si="356"/>
        <v>0</v>
      </c>
      <c r="BI167" s="70">
        <f t="shared" si="357"/>
        <v>0</v>
      </c>
      <c r="BJ167" s="70">
        <f t="shared" si="358"/>
        <v>8.18</v>
      </c>
      <c r="BK167" s="70">
        <f t="shared" si="359"/>
        <v>0</v>
      </c>
      <c r="BL167" s="70">
        <f t="shared" si="360"/>
        <v>12.27</v>
      </c>
      <c r="BM167" s="70">
        <f t="shared" si="361"/>
        <v>3.25</v>
      </c>
      <c r="BN167" s="105">
        <v>300</v>
      </c>
      <c r="BO167" s="106">
        <f>83+10-0.89</f>
        <v>92.11</v>
      </c>
      <c r="BP167" s="105">
        <v>0</v>
      </c>
      <c r="BQ167" s="105">
        <v>0</v>
      </c>
      <c r="BR167" s="105">
        <v>10</v>
      </c>
      <c r="BS167" s="106">
        <v>2</v>
      </c>
      <c r="BT167" s="105">
        <v>15</v>
      </c>
      <c r="BU167" s="106">
        <f>5+10</f>
        <v>15</v>
      </c>
      <c r="BV167" s="70">
        <f t="shared" si="362"/>
        <v>54.54</v>
      </c>
      <c r="BW167" s="70">
        <f t="shared" si="363"/>
        <v>38.159999999999997</v>
      </c>
      <c r="BX167" s="70">
        <f t="shared" si="364"/>
        <v>0</v>
      </c>
      <c r="BY167" s="70">
        <f t="shared" si="365"/>
        <v>0</v>
      </c>
      <c r="BZ167" s="70">
        <f t="shared" si="366"/>
        <v>1.82</v>
      </c>
      <c r="CA167" s="70">
        <f t="shared" si="367"/>
        <v>2</v>
      </c>
      <c r="CB167" s="70">
        <f t="shared" si="368"/>
        <v>2.73</v>
      </c>
      <c r="CC167" s="156">
        <f t="shared" si="369"/>
        <v>11.75</v>
      </c>
      <c r="CD167" s="121">
        <f t="shared" si="407"/>
        <v>54.54</v>
      </c>
      <c r="CE167" s="121">
        <f t="shared" si="407"/>
        <v>38.159999999999997</v>
      </c>
      <c r="CF167" s="70">
        <f t="shared" si="371"/>
        <v>0</v>
      </c>
      <c r="CG167" s="70">
        <f t="shared" si="372"/>
        <v>0</v>
      </c>
      <c r="CH167" s="70">
        <f t="shared" si="373"/>
        <v>1.82</v>
      </c>
      <c r="CI167" s="70">
        <f t="shared" si="374"/>
        <v>2</v>
      </c>
      <c r="CJ167" s="70">
        <f t="shared" si="375"/>
        <v>2.73</v>
      </c>
      <c r="CK167" s="70">
        <f t="shared" si="376"/>
        <v>11.75</v>
      </c>
      <c r="CL167" s="70"/>
      <c r="CM167" s="70">
        <f t="shared" si="377"/>
        <v>300</v>
      </c>
      <c r="CN167" s="70">
        <f t="shared" si="378"/>
        <v>92.11</v>
      </c>
      <c r="CO167" s="70">
        <f t="shared" si="379"/>
        <v>0</v>
      </c>
      <c r="CP167" s="70">
        <f t="shared" si="380"/>
        <v>0</v>
      </c>
      <c r="CQ167" s="70">
        <f t="shared" si="381"/>
        <v>10</v>
      </c>
      <c r="CR167" s="70">
        <f t="shared" si="382"/>
        <v>2</v>
      </c>
      <c r="CS167" s="70">
        <f t="shared" si="383"/>
        <v>15</v>
      </c>
      <c r="CT167" s="70">
        <f t="shared" si="384"/>
        <v>15</v>
      </c>
    </row>
    <row r="168" spans="1:98" ht="20.100000000000001" customHeight="1">
      <c r="A168" s="19">
        <v>25</v>
      </c>
      <c r="B168" s="20" t="s">
        <v>132</v>
      </c>
      <c r="C168" s="21">
        <v>500</v>
      </c>
      <c r="D168" s="21">
        <v>40</v>
      </c>
      <c r="E168" s="10">
        <f t="shared" si="439"/>
        <v>540</v>
      </c>
      <c r="F168" s="21">
        <v>10</v>
      </c>
      <c r="G168" s="42">
        <v>0</v>
      </c>
      <c r="H168" s="10">
        <f t="shared" si="440"/>
        <v>10</v>
      </c>
      <c r="I168" s="21">
        <v>2</v>
      </c>
      <c r="J168" s="21">
        <v>0</v>
      </c>
      <c r="K168" s="10">
        <f t="shared" si="333"/>
        <v>2</v>
      </c>
      <c r="L168" s="42">
        <v>10</v>
      </c>
      <c r="M168" s="42">
        <v>2</v>
      </c>
      <c r="N168" s="10">
        <f t="shared" si="272"/>
        <v>12</v>
      </c>
      <c r="O168" s="10">
        <f t="shared" si="441"/>
        <v>522</v>
      </c>
      <c r="P168" s="23">
        <f t="shared" si="441"/>
        <v>42</v>
      </c>
      <c r="Q168" s="10">
        <f t="shared" si="230"/>
        <v>564</v>
      </c>
      <c r="R168" s="65">
        <f t="shared" si="335"/>
        <v>159.1</v>
      </c>
      <c r="S168" s="65">
        <f t="shared" si="336"/>
        <v>6</v>
      </c>
      <c r="T168" s="65">
        <f t="shared" si="337"/>
        <v>3.18</v>
      </c>
      <c r="U168" s="65">
        <f t="shared" si="338"/>
        <v>0</v>
      </c>
      <c r="V168" s="65">
        <f t="shared" si="339"/>
        <v>0.64</v>
      </c>
      <c r="W168" s="65">
        <f t="shared" si="340"/>
        <v>0</v>
      </c>
      <c r="X168" s="70">
        <f t="shared" si="341"/>
        <v>3.18</v>
      </c>
      <c r="Y168" s="70">
        <f t="shared" si="342"/>
        <v>0.3</v>
      </c>
      <c r="AH168" s="83">
        <f t="shared" si="408"/>
        <v>125</v>
      </c>
      <c r="AI168" s="83">
        <f t="shared" si="409"/>
        <v>10</v>
      </c>
      <c r="AJ168" s="83">
        <f t="shared" si="410"/>
        <v>2.5</v>
      </c>
      <c r="AK168" s="83">
        <f t="shared" si="411"/>
        <v>0</v>
      </c>
      <c r="AL168" s="83">
        <f t="shared" si="412"/>
        <v>0.5</v>
      </c>
      <c r="AM168" s="83">
        <f t="shared" si="413"/>
        <v>0</v>
      </c>
      <c r="AN168" s="83">
        <f t="shared" si="414"/>
        <v>2.5</v>
      </c>
      <c r="AO168" s="83">
        <f t="shared" si="415"/>
        <v>0.5</v>
      </c>
      <c r="AP168" s="70">
        <f t="shared" si="343"/>
        <v>284.10000000000002</v>
      </c>
      <c r="AQ168" s="70">
        <f t="shared" si="344"/>
        <v>16</v>
      </c>
      <c r="AR168" s="70">
        <f t="shared" si="345"/>
        <v>5.68</v>
      </c>
      <c r="AS168" s="70">
        <f t="shared" si="346"/>
        <v>0</v>
      </c>
      <c r="AT168" s="70">
        <f t="shared" si="347"/>
        <v>1.1400000000000001</v>
      </c>
      <c r="AU168" s="70">
        <f t="shared" si="348"/>
        <v>0</v>
      </c>
      <c r="AV168" s="70">
        <f t="shared" si="349"/>
        <v>5.68</v>
      </c>
      <c r="AW168" s="70">
        <f t="shared" si="350"/>
        <v>0.8</v>
      </c>
      <c r="AX168" s="70">
        <f t="shared" si="416"/>
        <v>125</v>
      </c>
      <c r="AY168" s="93">
        <f>ROUND(D168*16.66%,2)</f>
        <v>6.66</v>
      </c>
      <c r="AZ168" s="70">
        <f t="shared" si="418"/>
        <v>2.5</v>
      </c>
      <c r="BA168" s="70">
        <f t="shared" si="419"/>
        <v>0</v>
      </c>
      <c r="BB168" s="70">
        <f t="shared" si="420"/>
        <v>0.5</v>
      </c>
      <c r="BC168" s="70">
        <f t="shared" si="421"/>
        <v>0</v>
      </c>
      <c r="BD168" s="70">
        <f t="shared" si="428"/>
        <v>2.5</v>
      </c>
      <c r="BE168" s="70">
        <f t="shared" si="422"/>
        <v>0.5</v>
      </c>
      <c r="BF168" s="70">
        <f t="shared" si="354"/>
        <v>409.1</v>
      </c>
      <c r="BG168" s="70">
        <f t="shared" si="355"/>
        <v>22.66</v>
      </c>
      <c r="BH168" s="70">
        <f t="shared" si="356"/>
        <v>8.18</v>
      </c>
      <c r="BI168" s="70">
        <f t="shared" si="357"/>
        <v>0</v>
      </c>
      <c r="BJ168" s="70">
        <f t="shared" si="358"/>
        <v>1.6400000000000001</v>
      </c>
      <c r="BK168" s="70">
        <f t="shared" si="359"/>
        <v>0</v>
      </c>
      <c r="BL168" s="70">
        <f t="shared" si="360"/>
        <v>8.18</v>
      </c>
      <c r="BM168" s="70">
        <f t="shared" si="361"/>
        <v>1.3</v>
      </c>
      <c r="BN168" s="105">
        <v>500</v>
      </c>
      <c r="BO168" s="105">
        <v>40</v>
      </c>
      <c r="BP168" s="105">
        <v>10</v>
      </c>
      <c r="BQ168" s="105">
        <v>0</v>
      </c>
      <c r="BR168" s="105">
        <v>2</v>
      </c>
      <c r="BS168" s="105">
        <v>0</v>
      </c>
      <c r="BT168" s="105">
        <v>10</v>
      </c>
      <c r="BU168" s="105">
        <v>2</v>
      </c>
      <c r="BV168" s="70">
        <f t="shared" si="362"/>
        <v>90.9</v>
      </c>
      <c r="BW168" s="70">
        <f t="shared" si="363"/>
        <v>17.34</v>
      </c>
      <c r="BX168" s="70">
        <f t="shared" si="364"/>
        <v>1.82</v>
      </c>
      <c r="BY168" s="70">
        <f t="shared" si="365"/>
        <v>0</v>
      </c>
      <c r="BZ168" s="70">
        <f t="shared" si="366"/>
        <v>0.36</v>
      </c>
      <c r="CA168" s="70">
        <f t="shared" si="367"/>
        <v>0</v>
      </c>
      <c r="CB168" s="70">
        <f t="shared" si="368"/>
        <v>1.82</v>
      </c>
      <c r="CC168" s="156">
        <f t="shared" si="369"/>
        <v>0.7</v>
      </c>
      <c r="CD168" s="121">
        <f t="shared" si="407"/>
        <v>90.9</v>
      </c>
      <c r="CE168" s="70">
        <f>ROUND(BW168*75%,2)</f>
        <v>13.01</v>
      </c>
      <c r="CF168" s="70">
        <f t="shared" si="371"/>
        <v>1.82</v>
      </c>
      <c r="CG168" s="70">
        <f t="shared" si="372"/>
        <v>0</v>
      </c>
      <c r="CH168" s="70">
        <f t="shared" si="373"/>
        <v>0.36</v>
      </c>
      <c r="CI168" s="70">
        <f t="shared" si="374"/>
        <v>0</v>
      </c>
      <c r="CJ168" s="70">
        <f t="shared" si="375"/>
        <v>1.82</v>
      </c>
      <c r="CK168" s="70">
        <f t="shared" si="376"/>
        <v>0.7</v>
      </c>
      <c r="CL168" s="70"/>
      <c r="CM168" s="70">
        <f t="shared" si="377"/>
        <v>500</v>
      </c>
      <c r="CN168" s="70">
        <f t="shared" si="378"/>
        <v>35.67</v>
      </c>
      <c r="CO168" s="70">
        <f t="shared" si="379"/>
        <v>10</v>
      </c>
      <c r="CP168" s="70">
        <f t="shared" si="380"/>
        <v>0</v>
      </c>
      <c r="CQ168" s="70">
        <f t="shared" si="381"/>
        <v>2</v>
      </c>
      <c r="CR168" s="70">
        <f t="shared" si="382"/>
        <v>0</v>
      </c>
      <c r="CS168" s="70">
        <f t="shared" si="383"/>
        <v>10</v>
      </c>
      <c r="CT168" s="70">
        <f t="shared" si="384"/>
        <v>2</v>
      </c>
    </row>
    <row r="169" spans="1:98" ht="20.100000000000001" customHeight="1">
      <c r="A169" s="19">
        <v>26</v>
      </c>
      <c r="B169" s="20" t="s">
        <v>133</v>
      </c>
      <c r="C169" s="21">
        <v>130</v>
      </c>
      <c r="D169" s="21">
        <v>18</v>
      </c>
      <c r="E169" s="10">
        <f t="shared" si="439"/>
        <v>148</v>
      </c>
      <c r="F169" s="21">
        <v>0</v>
      </c>
      <c r="G169" s="42">
        <v>0</v>
      </c>
      <c r="H169" s="10">
        <f t="shared" si="440"/>
        <v>0</v>
      </c>
      <c r="I169" s="21">
        <v>0</v>
      </c>
      <c r="J169" s="21">
        <v>0</v>
      </c>
      <c r="K169" s="10">
        <f t="shared" si="333"/>
        <v>0</v>
      </c>
      <c r="L169" s="42">
        <v>5</v>
      </c>
      <c r="M169" s="42">
        <v>1</v>
      </c>
      <c r="N169" s="10">
        <f t="shared" si="272"/>
        <v>6</v>
      </c>
      <c r="O169" s="10">
        <f t="shared" si="441"/>
        <v>135</v>
      </c>
      <c r="P169" s="23">
        <f t="shared" si="441"/>
        <v>19</v>
      </c>
      <c r="Q169" s="10">
        <f t="shared" si="230"/>
        <v>154</v>
      </c>
      <c r="R169" s="65">
        <f t="shared" si="335"/>
        <v>41.37</v>
      </c>
      <c r="S169" s="65">
        <f t="shared" si="336"/>
        <v>2.7</v>
      </c>
      <c r="T169" s="65">
        <f t="shared" si="337"/>
        <v>0</v>
      </c>
      <c r="U169" s="65">
        <f t="shared" si="338"/>
        <v>0</v>
      </c>
      <c r="V169" s="65">
        <f t="shared" si="339"/>
        <v>0</v>
      </c>
      <c r="W169" s="65">
        <f t="shared" si="340"/>
        <v>0</v>
      </c>
      <c r="X169" s="70">
        <f t="shared" si="341"/>
        <v>1.59</v>
      </c>
      <c r="Y169" s="70">
        <f t="shared" si="342"/>
        <v>0.15</v>
      </c>
      <c r="AH169" s="83">
        <f t="shared" si="408"/>
        <v>32.5</v>
      </c>
      <c r="AI169" s="83">
        <f t="shared" si="409"/>
        <v>4.5</v>
      </c>
      <c r="AJ169" s="83">
        <f t="shared" si="410"/>
        <v>0</v>
      </c>
      <c r="AK169" s="83">
        <f t="shared" si="411"/>
        <v>0</v>
      </c>
      <c r="AL169" s="83">
        <f t="shared" si="412"/>
        <v>0</v>
      </c>
      <c r="AM169" s="83">
        <f t="shared" si="413"/>
        <v>0</v>
      </c>
      <c r="AN169" s="83">
        <f t="shared" si="414"/>
        <v>1.25</v>
      </c>
      <c r="AO169" s="83">
        <f t="shared" si="415"/>
        <v>0.25</v>
      </c>
      <c r="AP169" s="70">
        <f t="shared" si="343"/>
        <v>73.87</v>
      </c>
      <c r="AQ169" s="70">
        <f t="shared" si="344"/>
        <v>7.2</v>
      </c>
      <c r="AR169" s="70">
        <f t="shared" si="345"/>
        <v>0</v>
      </c>
      <c r="AS169" s="70">
        <f t="shared" si="346"/>
        <v>0</v>
      </c>
      <c r="AT169" s="70">
        <f t="shared" si="347"/>
        <v>0</v>
      </c>
      <c r="AU169" s="70">
        <f t="shared" si="348"/>
        <v>0</v>
      </c>
      <c r="AV169" s="70">
        <f t="shared" si="349"/>
        <v>2.84</v>
      </c>
      <c r="AW169" s="70">
        <f t="shared" si="350"/>
        <v>0.4</v>
      </c>
      <c r="AX169" s="93">
        <f>ROUND(C169*16.66%,2)</f>
        <v>21.66</v>
      </c>
      <c r="AY169" s="93">
        <f>ROUND(D169*16.66%,2)</f>
        <v>3</v>
      </c>
      <c r="AZ169" s="70">
        <f t="shared" si="418"/>
        <v>0</v>
      </c>
      <c r="BA169" s="70">
        <f t="shared" si="419"/>
        <v>0</v>
      </c>
      <c r="BB169" s="70">
        <f t="shared" si="420"/>
        <v>0</v>
      </c>
      <c r="BC169" s="70">
        <f t="shared" si="421"/>
        <v>0</v>
      </c>
      <c r="BD169" s="70">
        <f t="shared" si="428"/>
        <v>1.25</v>
      </c>
      <c r="BE169" s="70">
        <f t="shared" si="422"/>
        <v>0.25</v>
      </c>
      <c r="BF169" s="70">
        <f t="shared" si="354"/>
        <v>95.53</v>
      </c>
      <c r="BG169" s="70">
        <f t="shared" si="355"/>
        <v>10.199999999999999</v>
      </c>
      <c r="BH169" s="70">
        <f t="shared" si="356"/>
        <v>0</v>
      </c>
      <c r="BI169" s="70">
        <f t="shared" si="357"/>
        <v>0</v>
      </c>
      <c r="BJ169" s="70">
        <f t="shared" si="358"/>
        <v>0</v>
      </c>
      <c r="BK169" s="70">
        <f t="shared" si="359"/>
        <v>0</v>
      </c>
      <c r="BL169" s="70">
        <f t="shared" si="360"/>
        <v>4.09</v>
      </c>
      <c r="BM169" s="70">
        <f t="shared" si="361"/>
        <v>0.65</v>
      </c>
      <c r="BN169" s="105">
        <v>130</v>
      </c>
      <c r="BO169" s="107">
        <f>18</f>
        <v>18</v>
      </c>
      <c r="BP169" s="105">
        <v>0</v>
      </c>
      <c r="BQ169" s="105">
        <v>0</v>
      </c>
      <c r="BR169" s="105">
        <v>0</v>
      </c>
      <c r="BS169" s="105">
        <v>0</v>
      </c>
      <c r="BT169" s="105">
        <v>5</v>
      </c>
      <c r="BU169" s="105">
        <v>1</v>
      </c>
      <c r="BV169" s="70">
        <f t="shared" si="362"/>
        <v>34.47</v>
      </c>
      <c r="BW169" s="70">
        <f t="shared" si="363"/>
        <v>7.8</v>
      </c>
      <c r="BX169" s="70">
        <f t="shared" si="364"/>
        <v>0</v>
      </c>
      <c r="BY169" s="70">
        <f t="shared" si="365"/>
        <v>0</v>
      </c>
      <c r="BZ169" s="70">
        <f t="shared" si="366"/>
        <v>0</v>
      </c>
      <c r="CA169" s="70">
        <f t="shared" si="367"/>
        <v>0</v>
      </c>
      <c r="CB169" s="70">
        <f t="shared" si="368"/>
        <v>0.91</v>
      </c>
      <c r="CC169" s="156">
        <f t="shared" si="369"/>
        <v>0.35</v>
      </c>
      <c r="CD169" s="121">
        <f t="shared" si="407"/>
        <v>34.47</v>
      </c>
      <c r="CE169" s="70">
        <f t="shared" ref="CE169:CE174" si="442">ROUND(BW169*75%,2)</f>
        <v>5.85</v>
      </c>
      <c r="CF169" s="70">
        <f t="shared" si="371"/>
        <v>0</v>
      </c>
      <c r="CG169" s="70">
        <f t="shared" si="372"/>
        <v>0</v>
      </c>
      <c r="CH169" s="70">
        <f t="shared" si="373"/>
        <v>0</v>
      </c>
      <c r="CI169" s="70">
        <f t="shared" si="374"/>
        <v>0</v>
      </c>
      <c r="CJ169" s="70">
        <f t="shared" si="375"/>
        <v>0.91</v>
      </c>
      <c r="CK169" s="70">
        <f t="shared" si="376"/>
        <v>0.35</v>
      </c>
      <c r="CL169" s="70"/>
      <c r="CM169" s="70">
        <f t="shared" si="377"/>
        <v>130</v>
      </c>
      <c r="CN169" s="70">
        <f t="shared" si="378"/>
        <v>16.049999999999997</v>
      </c>
      <c r="CO169" s="70">
        <f t="shared" si="379"/>
        <v>0</v>
      </c>
      <c r="CP169" s="70">
        <f t="shared" si="380"/>
        <v>0</v>
      </c>
      <c r="CQ169" s="70">
        <f t="shared" si="381"/>
        <v>0</v>
      </c>
      <c r="CR169" s="70">
        <f t="shared" si="382"/>
        <v>0</v>
      </c>
      <c r="CS169" s="70">
        <f t="shared" si="383"/>
        <v>5</v>
      </c>
      <c r="CT169" s="70">
        <f t="shared" si="384"/>
        <v>1</v>
      </c>
    </row>
    <row r="170" spans="1:98" s="29" customFormat="1" ht="20.100000000000001" customHeight="1">
      <c r="A170" s="26"/>
      <c r="B170" s="27" t="s">
        <v>132</v>
      </c>
      <c r="C170" s="28">
        <f t="shared" ref="C170:M170" si="443">+C168+C169</f>
        <v>630</v>
      </c>
      <c r="D170" s="28">
        <f t="shared" si="443"/>
        <v>58</v>
      </c>
      <c r="E170" s="28">
        <f t="shared" si="443"/>
        <v>688</v>
      </c>
      <c r="F170" s="28">
        <f t="shared" si="443"/>
        <v>10</v>
      </c>
      <c r="G170" s="28">
        <f t="shared" si="443"/>
        <v>0</v>
      </c>
      <c r="H170" s="28">
        <f t="shared" si="443"/>
        <v>10</v>
      </c>
      <c r="I170" s="28">
        <f t="shared" si="443"/>
        <v>2</v>
      </c>
      <c r="J170" s="28">
        <f t="shared" si="443"/>
        <v>0</v>
      </c>
      <c r="K170" s="28">
        <f t="shared" si="443"/>
        <v>2</v>
      </c>
      <c r="L170" s="28">
        <f t="shared" si="443"/>
        <v>15</v>
      </c>
      <c r="M170" s="28">
        <f t="shared" si="443"/>
        <v>3</v>
      </c>
      <c r="N170" s="28">
        <f t="shared" ref="N170:BY170" si="444">+N168+N169</f>
        <v>18</v>
      </c>
      <c r="O170" s="28">
        <f t="shared" si="444"/>
        <v>657</v>
      </c>
      <c r="P170" s="28">
        <f t="shared" si="444"/>
        <v>61</v>
      </c>
      <c r="Q170" s="28">
        <f t="shared" si="444"/>
        <v>718</v>
      </c>
      <c r="R170" s="28">
        <f t="shared" si="444"/>
        <v>200.47</v>
      </c>
      <c r="S170" s="28">
        <f t="shared" si="444"/>
        <v>8.6999999999999993</v>
      </c>
      <c r="T170" s="28">
        <f t="shared" si="444"/>
        <v>3.18</v>
      </c>
      <c r="U170" s="28">
        <f t="shared" si="444"/>
        <v>0</v>
      </c>
      <c r="V170" s="28">
        <f t="shared" si="444"/>
        <v>0.64</v>
      </c>
      <c r="W170" s="75">
        <f t="shared" si="444"/>
        <v>0</v>
      </c>
      <c r="X170" s="28">
        <f t="shared" si="444"/>
        <v>4.7700000000000005</v>
      </c>
      <c r="Y170" s="28">
        <f t="shared" si="444"/>
        <v>0.44999999999999996</v>
      </c>
      <c r="Z170" s="28">
        <f t="shared" si="444"/>
        <v>0</v>
      </c>
      <c r="AA170" s="28">
        <f t="shared" si="444"/>
        <v>0</v>
      </c>
      <c r="AB170" s="28">
        <f t="shared" si="444"/>
        <v>0</v>
      </c>
      <c r="AC170" s="28">
        <f t="shared" si="444"/>
        <v>0</v>
      </c>
      <c r="AD170" s="28">
        <f t="shared" si="444"/>
        <v>0</v>
      </c>
      <c r="AE170" s="28">
        <f t="shared" si="444"/>
        <v>0</v>
      </c>
      <c r="AF170" s="28">
        <f t="shared" si="444"/>
        <v>0</v>
      </c>
      <c r="AG170" s="28">
        <f t="shared" si="444"/>
        <v>0</v>
      </c>
      <c r="AH170" s="28">
        <f t="shared" si="444"/>
        <v>157.5</v>
      </c>
      <c r="AI170" s="28">
        <f t="shared" si="444"/>
        <v>14.5</v>
      </c>
      <c r="AJ170" s="28">
        <f t="shared" si="444"/>
        <v>2.5</v>
      </c>
      <c r="AK170" s="28">
        <f t="shared" si="444"/>
        <v>0</v>
      </c>
      <c r="AL170" s="28">
        <f t="shared" si="444"/>
        <v>0.5</v>
      </c>
      <c r="AM170" s="28">
        <f t="shared" si="444"/>
        <v>0</v>
      </c>
      <c r="AN170" s="28">
        <f t="shared" si="444"/>
        <v>3.75</v>
      </c>
      <c r="AO170" s="28">
        <f t="shared" si="444"/>
        <v>0.75</v>
      </c>
      <c r="AP170" s="28">
        <f t="shared" si="444"/>
        <v>357.97</v>
      </c>
      <c r="AQ170" s="28">
        <f t="shared" si="444"/>
        <v>23.2</v>
      </c>
      <c r="AR170" s="28">
        <f t="shared" si="444"/>
        <v>5.68</v>
      </c>
      <c r="AS170" s="28">
        <f t="shared" si="444"/>
        <v>0</v>
      </c>
      <c r="AT170" s="28">
        <f t="shared" si="444"/>
        <v>1.1400000000000001</v>
      </c>
      <c r="AU170" s="28">
        <f t="shared" si="444"/>
        <v>0</v>
      </c>
      <c r="AV170" s="28">
        <f t="shared" si="444"/>
        <v>8.52</v>
      </c>
      <c r="AW170" s="28">
        <f t="shared" si="444"/>
        <v>1.2000000000000002</v>
      </c>
      <c r="AX170" s="28">
        <f t="shared" si="444"/>
        <v>146.66</v>
      </c>
      <c r="AY170" s="28">
        <f t="shared" si="444"/>
        <v>9.66</v>
      </c>
      <c r="AZ170" s="28">
        <f t="shared" si="444"/>
        <v>2.5</v>
      </c>
      <c r="BA170" s="28">
        <f t="shared" si="444"/>
        <v>0</v>
      </c>
      <c r="BB170" s="28">
        <f t="shared" si="444"/>
        <v>0.5</v>
      </c>
      <c r="BC170" s="28">
        <f t="shared" si="444"/>
        <v>0</v>
      </c>
      <c r="BD170" s="28">
        <f t="shared" si="444"/>
        <v>3.75</v>
      </c>
      <c r="BE170" s="28">
        <f t="shared" si="444"/>
        <v>0.75</v>
      </c>
      <c r="BF170" s="28">
        <f t="shared" si="444"/>
        <v>504.63</v>
      </c>
      <c r="BG170" s="28">
        <f t="shared" si="444"/>
        <v>32.86</v>
      </c>
      <c r="BH170" s="28">
        <f t="shared" si="444"/>
        <v>8.18</v>
      </c>
      <c r="BI170" s="28">
        <f t="shared" si="444"/>
        <v>0</v>
      </c>
      <c r="BJ170" s="28">
        <f t="shared" si="444"/>
        <v>1.6400000000000001</v>
      </c>
      <c r="BK170" s="28">
        <f t="shared" si="444"/>
        <v>0</v>
      </c>
      <c r="BL170" s="28">
        <f t="shared" si="444"/>
        <v>12.27</v>
      </c>
      <c r="BM170" s="28">
        <f t="shared" si="444"/>
        <v>1.9500000000000002</v>
      </c>
      <c r="BN170" s="110">
        <f t="shared" si="444"/>
        <v>630</v>
      </c>
      <c r="BO170" s="110">
        <f t="shared" si="444"/>
        <v>58</v>
      </c>
      <c r="BP170" s="110">
        <f t="shared" si="444"/>
        <v>10</v>
      </c>
      <c r="BQ170" s="110">
        <f t="shared" si="444"/>
        <v>0</v>
      </c>
      <c r="BR170" s="110">
        <f t="shared" si="444"/>
        <v>2</v>
      </c>
      <c r="BS170" s="110">
        <f t="shared" si="444"/>
        <v>0</v>
      </c>
      <c r="BT170" s="110">
        <f t="shared" si="444"/>
        <v>15</v>
      </c>
      <c r="BU170" s="110">
        <f t="shared" si="444"/>
        <v>3</v>
      </c>
      <c r="BV170" s="110">
        <f t="shared" si="444"/>
        <v>125.37</v>
      </c>
      <c r="BW170" s="110">
        <f t="shared" si="444"/>
        <v>25.14</v>
      </c>
      <c r="BX170" s="110">
        <f t="shared" si="444"/>
        <v>1.82</v>
      </c>
      <c r="BY170" s="110">
        <f t="shared" si="444"/>
        <v>0</v>
      </c>
      <c r="BZ170" s="110">
        <f t="shared" ref="BZ170:CT170" si="445">+BZ168+BZ169</f>
        <v>0.36</v>
      </c>
      <c r="CA170" s="110">
        <f t="shared" si="445"/>
        <v>0</v>
      </c>
      <c r="CB170" s="110">
        <f t="shared" si="445"/>
        <v>2.73</v>
      </c>
      <c r="CC170" s="158">
        <f t="shared" si="445"/>
        <v>1.0499999999999998</v>
      </c>
      <c r="CD170" s="110">
        <f t="shared" si="445"/>
        <v>125.37</v>
      </c>
      <c r="CE170" s="110">
        <f t="shared" si="445"/>
        <v>18.86</v>
      </c>
      <c r="CF170" s="110">
        <f t="shared" si="445"/>
        <v>1.82</v>
      </c>
      <c r="CG170" s="110">
        <f t="shared" si="445"/>
        <v>0</v>
      </c>
      <c r="CH170" s="110">
        <f t="shared" si="445"/>
        <v>0.36</v>
      </c>
      <c r="CI170" s="110">
        <f t="shared" si="445"/>
        <v>0</v>
      </c>
      <c r="CJ170" s="110">
        <f t="shared" si="445"/>
        <v>2.73</v>
      </c>
      <c r="CK170" s="110">
        <f t="shared" si="445"/>
        <v>1.0499999999999998</v>
      </c>
      <c r="CL170" s="110">
        <f t="shared" si="445"/>
        <v>0</v>
      </c>
      <c r="CM170" s="110">
        <f t="shared" si="445"/>
        <v>630</v>
      </c>
      <c r="CN170" s="110">
        <f t="shared" si="445"/>
        <v>51.72</v>
      </c>
      <c r="CO170" s="110">
        <f t="shared" si="445"/>
        <v>10</v>
      </c>
      <c r="CP170" s="110">
        <f t="shared" si="445"/>
        <v>0</v>
      </c>
      <c r="CQ170" s="110">
        <f t="shared" si="445"/>
        <v>2</v>
      </c>
      <c r="CR170" s="110">
        <f t="shared" si="445"/>
        <v>0</v>
      </c>
      <c r="CS170" s="110">
        <f t="shared" si="445"/>
        <v>15</v>
      </c>
      <c r="CT170" s="110">
        <f t="shared" si="445"/>
        <v>3</v>
      </c>
    </row>
    <row r="171" spans="1:98" ht="20.100000000000001" customHeight="1">
      <c r="A171" s="19">
        <v>27</v>
      </c>
      <c r="B171" s="20" t="s">
        <v>134</v>
      </c>
      <c r="C171" s="21">
        <v>160</v>
      </c>
      <c r="D171" s="21">
        <v>20</v>
      </c>
      <c r="E171" s="10">
        <f t="shared" ref="E171:E175" si="446">C171+D171</f>
        <v>180</v>
      </c>
      <c r="F171" s="21">
        <v>15</v>
      </c>
      <c r="G171" s="42">
        <v>6</v>
      </c>
      <c r="H171" s="10">
        <f t="shared" ref="H171:H175" si="447">F171+G171</f>
        <v>21</v>
      </c>
      <c r="I171" s="21">
        <v>0</v>
      </c>
      <c r="J171" s="21">
        <v>0</v>
      </c>
      <c r="K171" s="10">
        <f t="shared" si="333"/>
        <v>0</v>
      </c>
      <c r="L171" s="42">
        <v>30</v>
      </c>
      <c r="M171" s="42">
        <v>5</v>
      </c>
      <c r="N171" s="10">
        <f t="shared" si="272"/>
        <v>35</v>
      </c>
      <c r="O171" s="10">
        <f t="shared" ref="O171:P175" si="448">C171+F171+I171+L171</f>
        <v>205</v>
      </c>
      <c r="P171" s="23">
        <f t="shared" si="448"/>
        <v>31</v>
      </c>
      <c r="Q171" s="10">
        <f t="shared" ref="Q171:Q248" si="449">O171+P171</f>
        <v>236</v>
      </c>
      <c r="R171" s="65">
        <f t="shared" si="335"/>
        <v>50.91</v>
      </c>
      <c r="S171" s="65">
        <f t="shared" si="336"/>
        <v>3</v>
      </c>
      <c r="T171" s="65">
        <f t="shared" si="337"/>
        <v>4.7699999999999996</v>
      </c>
      <c r="U171" s="65">
        <f t="shared" si="338"/>
        <v>0.9</v>
      </c>
      <c r="V171" s="65">
        <f t="shared" si="339"/>
        <v>0</v>
      </c>
      <c r="W171" s="65">
        <f t="shared" si="340"/>
        <v>0</v>
      </c>
      <c r="X171" s="70">
        <f t="shared" si="341"/>
        <v>9.5500000000000007</v>
      </c>
      <c r="Y171" s="70">
        <f t="shared" si="342"/>
        <v>0.75</v>
      </c>
      <c r="AH171" s="83">
        <f t="shared" si="408"/>
        <v>40</v>
      </c>
      <c r="AI171" s="83">
        <f t="shared" si="409"/>
        <v>5</v>
      </c>
      <c r="AJ171" s="83">
        <f t="shared" si="410"/>
        <v>3.75</v>
      </c>
      <c r="AK171" s="83">
        <f t="shared" si="411"/>
        <v>1.5</v>
      </c>
      <c r="AL171" s="83">
        <f t="shared" si="412"/>
        <v>0</v>
      </c>
      <c r="AM171" s="83">
        <f t="shared" si="413"/>
        <v>0</v>
      </c>
      <c r="AN171" s="83">
        <f t="shared" si="414"/>
        <v>7.5</v>
      </c>
      <c r="AO171" s="83">
        <f t="shared" si="415"/>
        <v>1.25</v>
      </c>
      <c r="AP171" s="70">
        <f t="shared" si="343"/>
        <v>90.91</v>
      </c>
      <c r="AQ171" s="70">
        <f t="shared" si="344"/>
        <v>8</v>
      </c>
      <c r="AR171" s="70">
        <f t="shared" si="345"/>
        <v>8.52</v>
      </c>
      <c r="AS171" s="70">
        <f t="shared" si="346"/>
        <v>2.4</v>
      </c>
      <c r="AT171" s="70">
        <f t="shared" si="347"/>
        <v>0</v>
      </c>
      <c r="AU171" s="70">
        <f t="shared" si="348"/>
        <v>0</v>
      </c>
      <c r="AV171" s="70">
        <f t="shared" si="349"/>
        <v>17.05</v>
      </c>
      <c r="AW171" s="70">
        <f t="shared" si="350"/>
        <v>2</v>
      </c>
      <c r="AX171" s="70">
        <f t="shared" si="416"/>
        <v>40</v>
      </c>
      <c r="AY171" s="93">
        <f>ROUND(D171*16.66%,2)</f>
        <v>3.33</v>
      </c>
      <c r="AZ171" s="70">
        <f t="shared" si="418"/>
        <v>3.75</v>
      </c>
      <c r="BA171" s="70">
        <f t="shared" si="419"/>
        <v>1.5</v>
      </c>
      <c r="BB171" s="70">
        <f t="shared" si="420"/>
        <v>0</v>
      </c>
      <c r="BC171" s="70">
        <f t="shared" si="421"/>
        <v>0</v>
      </c>
      <c r="BD171" s="70">
        <f t="shared" si="428"/>
        <v>7.5</v>
      </c>
      <c r="BE171" s="70">
        <f t="shared" si="422"/>
        <v>1.25</v>
      </c>
      <c r="BF171" s="70">
        <f t="shared" si="354"/>
        <v>130.91</v>
      </c>
      <c r="BG171" s="70">
        <f t="shared" si="355"/>
        <v>11.33</v>
      </c>
      <c r="BH171" s="70">
        <f t="shared" si="356"/>
        <v>12.27</v>
      </c>
      <c r="BI171" s="70">
        <f t="shared" si="357"/>
        <v>3.9</v>
      </c>
      <c r="BJ171" s="70">
        <f t="shared" si="358"/>
        <v>0</v>
      </c>
      <c r="BK171" s="70">
        <f t="shared" si="359"/>
        <v>0</v>
      </c>
      <c r="BL171" s="70">
        <f t="shared" si="360"/>
        <v>24.55</v>
      </c>
      <c r="BM171" s="70">
        <f t="shared" si="361"/>
        <v>3.25</v>
      </c>
      <c r="BN171" s="105">
        <v>160</v>
      </c>
      <c r="BO171" s="106">
        <f>20+20</f>
        <v>40</v>
      </c>
      <c r="BP171" s="105">
        <v>15</v>
      </c>
      <c r="BQ171" s="105">
        <v>6</v>
      </c>
      <c r="BR171" s="105">
        <v>0</v>
      </c>
      <c r="BS171" s="105">
        <v>0</v>
      </c>
      <c r="BT171" s="105">
        <v>30</v>
      </c>
      <c r="BU171" s="105">
        <v>5</v>
      </c>
      <c r="BV171" s="70">
        <f t="shared" si="362"/>
        <v>29.09</v>
      </c>
      <c r="BW171" s="70">
        <f t="shared" si="363"/>
        <v>28.67</v>
      </c>
      <c r="BX171" s="70">
        <f t="shared" si="364"/>
        <v>2.73</v>
      </c>
      <c r="BY171" s="70">
        <f t="shared" si="365"/>
        <v>2.1</v>
      </c>
      <c r="BZ171" s="70">
        <f t="shared" si="366"/>
        <v>0</v>
      </c>
      <c r="CA171" s="70">
        <f t="shared" si="367"/>
        <v>0</v>
      </c>
      <c r="CB171" s="70">
        <f t="shared" si="368"/>
        <v>5.45</v>
      </c>
      <c r="CC171" s="156">
        <f t="shared" si="369"/>
        <v>1.75</v>
      </c>
      <c r="CD171" s="70">
        <f>ROUND(BV171*75%,2)</f>
        <v>21.82</v>
      </c>
      <c r="CE171" s="70">
        <f t="shared" si="442"/>
        <v>21.5</v>
      </c>
      <c r="CF171" s="70">
        <f t="shared" si="371"/>
        <v>2.73</v>
      </c>
      <c r="CG171" s="70">
        <f t="shared" si="372"/>
        <v>2.1</v>
      </c>
      <c r="CH171" s="70">
        <f t="shared" si="373"/>
        <v>0</v>
      </c>
      <c r="CI171" s="70">
        <f t="shared" si="374"/>
        <v>0</v>
      </c>
      <c r="CJ171" s="70">
        <f t="shared" si="375"/>
        <v>5.45</v>
      </c>
      <c r="CK171" s="70">
        <f t="shared" si="376"/>
        <v>1.75</v>
      </c>
      <c r="CL171" s="70">
        <v>7.27</v>
      </c>
      <c r="CM171" s="70">
        <f t="shared" si="377"/>
        <v>160</v>
      </c>
      <c r="CN171" s="70">
        <f t="shared" si="378"/>
        <v>32.83</v>
      </c>
      <c r="CO171" s="70">
        <f t="shared" si="379"/>
        <v>15</v>
      </c>
      <c r="CP171" s="70">
        <f t="shared" si="380"/>
        <v>6</v>
      </c>
      <c r="CQ171" s="70">
        <f t="shared" si="381"/>
        <v>0</v>
      </c>
      <c r="CR171" s="70">
        <f t="shared" si="382"/>
        <v>0</v>
      </c>
      <c r="CS171" s="70">
        <f t="shared" si="383"/>
        <v>30</v>
      </c>
      <c r="CT171" s="70">
        <f t="shared" si="384"/>
        <v>5</v>
      </c>
    </row>
    <row r="172" spans="1:98" ht="20.100000000000001" customHeight="1">
      <c r="A172" s="43">
        <v>28</v>
      </c>
      <c r="B172" s="34" t="s">
        <v>135</v>
      </c>
      <c r="C172" s="21">
        <v>0</v>
      </c>
      <c r="D172" s="21">
        <v>0</v>
      </c>
      <c r="E172" s="10">
        <f t="shared" si="446"/>
        <v>0</v>
      </c>
      <c r="F172" s="21">
        <v>400</v>
      </c>
      <c r="G172" s="42">
        <v>90</v>
      </c>
      <c r="H172" s="10">
        <f t="shared" si="447"/>
        <v>490</v>
      </c>
      <c r="I172" s="21">
        <v>70</v>
      </c>
      <c r="J172" s="21">
        <v>3</v>
      </c>
      <c r="K172" s="10">
        <f t="shared" si="333"/>
        <v>73</v>
      </c>
      <c r="L172" s="42">
        <v>0</v>
      </c>
      <c r="M172" s="42">
        <v>0</v>
      </c>
      <c r="N172" s="10">
        <f t="shared" si="272"/>
        <v>0</v>
      </c>
      <c r="O172" s="10">
        <f t="shared" si="448"/>
        <v>470</v>
      </c>
      <c r="P172" s="23">
        <f t="shared" si="448"/>
        <v>93</v>
      </c>
      <c r="Q172" s="10">
        <f t="shared" si="449"/>
        <v>563</v>
      </c>
      <c r="R172" s="65">
        <f t="shared" si="335"/>
        <v>0</v>
      </c>
      <c r="S172" s="65">
        <f t="shared" si="336"/>
        <v>0</v>
      </c>
      <c r="T172" s="65">
        <f t="shared" si="337"/>
        <v>127.28</v>
      </c>
      <c r="U172" s="65">
        <f t="shared" si="338"/>
        <v>13.5</v>
      </c>
      <c r="V172" s="65">
        <f t="shared" si="339"/>
        <v>22.27</v>
      </c>
      <c r="W172" s="65">
        <f t="shared" si="340"/>
        <v>0.45</v>
      </c>
      <c r="X172" s="70">
        <f t="shared" si="341"/>
        <v>0</v>
      </c>
      <c r="Y172" s="70">
        <f t="shared" si="342"/>
        <v>0</v>
      </c>
      <c r="AH172" s="83">
        <f t="shared" si="408"/>
        <v>0</v>
      </c>
      <c r="AI172" s="83">
        <f t="shared" si="409"/>
        <v>0</v>
      </c>
      <c r="AJ172" s="83">
        <f t="shared" si="410"/>
        <v>100</v>
      </c>
      <c r="AK172" s="83">
        <f t="shared" si="411"/>
        <v>22.5</v>
      </c>
      <c r="AL172" s="83">
        <f t="shared" si="412"/>
        <v>17.5</v>
      </c>
      <c r="AM172" s="83">
        <f t="shared" si="413"/>
        <v>0.75</v>
      </c>
      <c r="AN172" s="83">
        <f t="shared" si="414"/>
        <v>0</v>
      </c>
      <c r="AO172" s="83">
        <f t="shared" si="415"/>
        <v>0</v>
      </c>
      <c r="AP172" s="70">
        <f t="shared" si="343"/>
        <v>0</v>
      </c>
      <c r="AQ172" s="70">
        <f t="shared" si="344"/>
        <v>0</v>
      </c>
      <c r="AR172" s="70">
        <f t="shared" si="345"/>
        <v>227.28</v>
      </c>
      <c r="AS172" s="70">
        <f t="shared" si="346"/>
        <v>36</v>
      </c>
      <c r="AT172" s="70">
        <f t="shared" si="347"/>
        <v>39.769999999999996</v>
      </c>
      <c r="AU172" s="70">
        <f t="shared" si="348"/>
        <v>1.2</v>
      </c>
      <c r="AV172" s="70">
        <f t="shared" si="349"/>
        <v>0</v>
      </c>
      <c r="AW172" s="70">
        <f t="shared" si="350"/>
        <v>0</v>
      </c>
      <c r="AX172" s="70">
        <f t="shared" si="416"/>
        <v>0</v>
      </c>
      <c r="AY172" s="70">
        <f t="shared" si="417"/>
        <v>0</v>
      </c>
      <c r="AZ172" s="70">
        <f t="shared" si="418"/>
        <v>100</v>
      </c>
      <c r="BA172" s="70">
        <f t="shared" si="419"/>
        <v>22.5</v>
      </c>
      <c r="BB172" s="70">
        <f t="shared" si="420"/>
        <v>17.5</v>
      </c>
      <c r="BC172" s="70">
        <f t="shared" si="421"/>
        <v>0.75</v>
      </c>
      <c r="BD172" s="70">
        <f t="shared" si="428"/>
        <v>0</v>
      </c>
      <c r="BE172" s="70">
        <f t="shared" si="422"/>
        <v>0</v>
      </c>
      <c r="BF172" s="70">
        <f t="shared" si="354"/>
        <v>0</v>
      </c>
      <c r="BG172" s="70">
        <f t="shared" si="355"/>
        <v>0</v>
      </c>
      <c r="BH172" s="70">
        <f t="shared" si="356"/>
        <v>327.27999999999997</v>
      </c>
      <c r="BI172" s="70">
        <f t="shared" si="357"/>
        <v>58.5</v>
      </c>
      <c r="BJ172" s="70">
        <f t="shared" si="358"/>
        <v>57.269999999999996</v>
      </c>
      <c r="BK172" s="70">
        <f t="shared" si="359"/>
        <v>1.95</v>
      </c>
      <c r="BL172" s="70">
        <f t="shared" si="360"/>
        <v>0</v>
      </c>
      <c r="BM172" s="70">
        <f t="shared" si="361"/>
        <v>0</v>
      </c>
      <c r="BN172" s="105">
        <v>0</v>
      </c>
      <c r="BO172" s="105">
        <v>0</v>
      </c>
      <c r="BP172" s="106">
        <f>400+20</f>
        <v>420</v>
      </c>
      <c r="BQ172" s="105">
        <v>90</v>
      </c>
      <c r="BR172" s="105">
        <v>70</v>
      </c>
      <c r="BS172" s="105">
        <v>3</v>
      </c>
      <c r="BT172" s="105">
        <v>0</v>
      </c>
      <c r="BU172" s="105">
        <v>0</v>
      </c>
      <c r="BV172" s="70">
        <f t="shared" si="362"/>
        <v>0</v>
      </c>
      <c r="BW172" s="70">
        <f t="shared" si="363"/>
        <v>0</v>
      </c>
      <c r="BX172" s="70">
        <f t="shared" si="364"/>
        <v>92.72</v>
      </c>
      <c r="BY172" s="70">
        <f t="shared" si="365"/>
        <v>31.5</v>
      </c>
      <c r="BZ172" s="70">
        <f t="shared" si="366"/>
        <v>12.73</v>
      </c>
      <c r="CA172" s="70">
        <f t="shared" si="367"/>
        <v>1.05</v>
      </c>
      <c r="CB172" s="70">
        <f t="shared" si="368"/>
        <v>0</v>
      </c>
      <c r="CC172" s="156">
        <f t="shared" si="369"/>
        <v>0</v>
      </c>
      <c r="CD172" s="70">
        <f t="shared" ref="CD172:CD173" si="450">ROUND(BV172*75%,2)</f>
        <v>0</v>
      </c>
      <c r="CE172" s="70">
        <f t="shared" si="442"/>
        <v>0</v>
      </c>
      <c r="CF172" s="70">
        <f t="shared" si="371"/>
        <v>92.72</v>
      </c>
      <c r="CG172" s="70">
        <f t="shared" si="372"/>
        <v>31.5</v>
      </c>
      <c r="CH172" s="70">
        <f t="shared" si="373"/>
        <v>12.73</v>
      </c>
      <c r="CI172" s="70">
        <f t="shared" si="374"/>
        <v>1.05</v>
      </c>
      <c r="CJ172" s="70">
        <f t="shared" si="375"/>
        <v>0</v>
      </c>
      <c r="CK172" s="70">
        <f t="shared" si="376"/>
        <v>0</v>
      </c>
      <c r="CL172" s="70"/>
      <c r="CM172" s="70">
        <f t="shared" si="377"/>
        <v>0</v>
      </c>
      <c r="CN172" s="70">
        <f t="shared" si="378"/>
        <v>0</v>
      </c>
      <c r="CO172" s="70">
        <f t="shared" si="379"/>
        <v>420</v>
      </c>
      <c r="CP172" s="70">
        <f t="shared" si="380"/>
        <v>90</v>
      </c>
      <c r="CQ172" s="70">
        <f t="shared" si="381"/>
        <v>70</v>
      </c>
      <c r="CR172" s="70">
        <f t="shared" si="382"/>
        <v>3</v>
      </c>
      <c r="CS172" s="70">
        <f t="shared" si="383"/>
        <v>0</v>
      </c>
      <c r="CT172" s="70">
        <f t="shared" si="384"/>
        <v>0</v>
      </c>
    </row>
    <row r="173" spans="1:98" ht="20.100000000000001" customHeight="1">
      <c r="A173" s="43">
        <v>29</v>
      </c>
      <c r="B173" s="34" t="s">
        <v>136</v>
      </c>
      <c r="C173" s="21">
        <v>0</v>
      </c>
      <c r="D173" s="21">
        <v>0</v>
      </c>
      <c r="E173" s="10">
        <f t="shared" si="446"/>
        <v>0</v>
      </c>
      <c r="F173" s="21">
        <v>430</v>
      </c>
      <c r="G173" s="42">
        <v>113</v>
      </c>
      <c r="H173" s="10">
        <f t="shared" si="447"/>
        <v>543</v>
      </c>
      <c r="I173" s="21">
        <v>120</v>
      </c>
      <c r="J173" s="21">
        <v>9</v>
      </c>
      <c r="K173" s="10">
        <f t="shared" si="333"/>
        <v>129</v>
      </c>
      <c r="L173" s="42">
        <v>35</v>
      </c>
      <c r="M173" s="42">
        <v>6</v>
      </c>
      <c r="N173" s="10">
        <f t="shared" si="272"/>
        <v>41</v>
      </c>
      <c r="O173" s="10">
        <f t="shared" si="448"/>
        <v>585</v>
      </c>
      <c r="P173" s="23">
        <f t="shared" si="448"/>
        <v>128</v>
      </c>
      <c r="Q173" s="10">
        <f t="shared" si="449"/>
        <v>713</v>
      </c>
      <c r="R173" s="65">
        <f t="shared" si="335"/>
        <v>0</v>
      </c>
      <c r="S173" s="65">
        <f t="shared" si="336"/>
        <v>0</v>
      </c>
      <c r="T173" s="65">
        <f t="shared" si="337"/>
        <v>136.83000000000001</v>
      </c>
      <c r="U173" s="65">
        <f t="shared" si="338"/>
        <v>16.95</v>
      </c>
      <c r="V173" s="65">
        <f t="shared" si="339"/>
        <v>38.18</v>
      </c>
      <c r="W173" s="65">
        <f t="shared" si="340"/>
        <v>1.35</v>
      </c>
      <c r="X173" s="70">
        <f t="shared" si="341"/>
        <v>11.14</v>
      </c>
      <c r="Y173" s="70">
        <f t="shared" si="342"/>
        <v>0.9</v>
      </c>
      <c r="AH173" s="83">
        <f t="shared" si="408"/>
        <v>0</v>
      </c>
      <c r="AI173" s="83">
        <f t="shared" si="409"/>
        <v>0</v>
      </c>
      <c r="AJ173" s="83">
        <f t="shared" si="410"/>
        <v>107.5</v>
      </c>
      <c r="AK173" s="83">
        <f t="shared" si="411"/>
        <v>28.25</v>
      </c>
      <c r="AL173" s="83">
        <f t="shared" si="412"/>
        <v>30</v>
      </c>
      <c r="AM173" s="83">
        <f t="shared" si="413"/>
        <v>2.25</v>
      </c>
      <c r="AN173" s="83">
        <f t="shared" si="414"/>
        <v>8.75</v>
      </c>
      <c r="AO173" s="83">
        <f t="shared" si="415"/>
        <v>1.5</v>
      </c>
      <c r="AP173" s="70">
        <f t="shared" si="343"/>
        <v>0</v>
      </c>
      <c r="AQ173" s="70">
        <f t="shared" si="344"/>
        <v>0</v>
      </c>
      <c r="AR173" s="70">
        <f t="shared" si="345"/>
        <v>244.33</v>
      </c>
      <c r="AS173" s="70">
        <f t="shared" si="346"/>
        <v>45.2</v>
      </c>
      <c r="AT173" s="70">
        <f t="shared" si="347"/>
        <v>68.180000000000007</v>
      </c>
      <c r="AU173" s="70">
        <f t="shared" si="348"/>
        <v>3.6</v>
      </c>
      <c r="AV173" s="70">
        <f t="shared" si="349"/>
        <v>19.89</v>
      </c>
      <c r="AW173" s="70">
        <f t="shared" si="350"/>
        <v>2.4</v>
      </c>
      <c r="AX173" s="70">
        <f t="shared" si="416"/>
        <v>0</v>
      </c>
      <c r="AY173" s="70">
        <f t="shared" si="417"/>
        <v>0</v>
      </c>
      <c r="AZ173" s="70">
        <f t="shared" si="418"/>
        <v>107.5</v>
      </c>
      <c r="BA173" s="70">
        <f t="shared" si="419"/>
        <v>28.25</v>
      </c>
      <c r="BB173" s="70">
        <f t="shared" si="420"/>
        <v>30</v>
      </c>
      <c r="BC173" s="70">
        <f t="shared" si="421"/>
        <v>2.25</v>
      </c>
      <c r="BD173" s="70">
        <f t="shared" si="428"/>
        <v>8.75</v>
      </c>
      <c r="BE173" s="70">
        <f t="shared" si="422"/>
        <v>1.5</v>
      </c>
      <c r="BF173" s="70">
        <f t="shared" si="354"/>
        <v>0</v>
      </c>
      <c r="BG173" s="70">
        <f t="shared" si="355"/>
        <v>0</v>
      </c>
      <c r="BH173" s="70">
        <f t="shared" si="356"/>
        <v>351.83000000000004</v>
      </c>
      <c r="BI173" s="70">
        <f t="shared" si="357"/>
        <v>73.45</v>
      </c>
      <c r="BJ173" s="70">
        <f t="shared" si="358"/>
        <v>98.18</v>
      </c>
      <c r="BK173" s="70">
        <f t="shared" si="359"/>
        <v>5.85</v>
      </c>
      <c r="BL173" s="70">
        <f t="shared" si="360"/>
        <v>28.64</v>
      </c>
      <c r="BM173" s="70">
        <f t="shared" si="361"/>
        <v>3.9</v>
      </c>
      <c r="BN173" s="105">
        <v>0</v>
      </c>
      <c r="BO173" s="105">
        <v>0</v>
      </c>
      <c r="BP173" s="108">
        <f>430-64</f>
        <v>366</v>
      </c>
      <c r="BQ173" s="105">
        <v>113</v>
      </c>
      <c r="BR173" s="108">
        <f>120-10</f>
        <v>110</v>
      </c>
      <c r="BS173" s="105">
        <v>9</v>
      </c>
      <c r="BT173" s="105">
        <v>35</v>
      </c>
      <c r="BU173" s="105">
        <v>6</v>
      </c>
      <c r="BV173" s="70">
        <f t="shared" si="362"/>
        <v>0</v>
      </c>
      <c r="BW173" s="70">
        <f t="shared" si="363"/>
        <v>0</v>
      </c>
      <c r="BX173" s="70">
        <f t="shared" si="364"/>
        <v>14.17</v>
      </c>
      <c r="BY173" s="70">
        <f t="shared" si="365"/>
        <v>39.549999999999997</v>
      </c>
      <c r="BZ173" s="70">
        <f t="shared" si="366"/>
        <v>11.82</v>
      </c>
      <c r="CA173" s="70">
        <f t="shared" si="367"/>
        <v>3.15</v>
      </c>
      <c r="CB173" s="70">
        <f t="shared" si="368"/>
        <v>6.36</v>
      </c>
      <c r="CC173" s="156">
        <f t="shared" si="369"/>
        <v>2.1</v>
      </c>
      <c r="CD173" s="70">
        <f t="shared" si="450"/>
        <v>0</v>
      </c>
      <c r="CE173" s="70">
        <f t="shared" si="442"/>
        <v>0</v>
      </c>
      <c r="CF173" s="70">
        <f t="shared" si="371"/>
        <v>14.17</v>
      </c>
      <c r="CG173" s="70">
        <f t="shared" si="372"/>
        <v>39.549999999999997</v>
      </c>
      <c r="CH173" s="70">
        <f t="shared" si="373"/>
        <v>11.82</v>
      </c>
      <c r="CI173" s="70">
        <f t="shared" si="374"/>
        <v>3.15</v>
      </c>
      <c r="CJ173" s="70">
        <f t="shared" si="375"/>
        <v>6.36</v>
      </c>
      <c r="CK173" s="70">
        <f t="shared" si="376"/>
        <v>2.1</v>
      </c>
      <c r="CL173" s="70"/>
      <c r="CM173" s="70">
        <f t="shared" si="377"/>
        <v>0</v>
      </c>
      <c r="CN173" s="70">
        <f t="shared" si="378"/>
        <v>0</v>
      </c>
      <c r="CO173" s="70">
        <f t="shared" si="379"/>
        <v>366.00000000000006</v>
      </c>
      <c r="CP173" s="70">
        <f t="shared" si="380"/>
        <v>113</v>
      </c>
      <c r="CQ173" s="70">
        <f t="shared" si="381"/>
        <v>110</v>
      </c>
      <c r="CR173" s="70">
        <f t="shared" si="382"/>
        <v>9</v>
      </c>
      <c r="CS173" s="70">
        <f t="shared" si="383"/>
        <v>35</v>
      </c>
      <c r="CT173" s="70">
        <f t="shared" si="384"/>
        <v>6</v>
      </c>
    </row>
    <row r="174" spans="1:98" ht="20.100000000000001" customHeight="1">
      <c r="A174" s="43">
        <v>30</v>
      </c>
      <c r="B174" s="34" t="s">
        <v>137</v>
      </c>
      <c r="C174" s="21">
        <v>80</v>
      </c>
      <c r="D174" s="21">
        <v>15</v>
      </c>
      <c r="E174" s="10">
        <f t="shared" si="446"/>
        <v>95</v>
      </c>
      <c r="F174" s="21">
        <v>150</v>
      </c>
      <c r="G174" s="42">
        <v>46</v>
      </c>
      <c r="H174" s="10">
        <f t="shared" si="447"/>
        <v>196</v>
      </c>
      <c r="I174" s="21">
        <v>149</v>
      </c>
      <c r="J174" s="21">
        <v>10</v>
      </c>
      <c r="K174" s="10">
        <f t="shared" si="333"/>
        <v>159</v>
      </c>
      <c r="L174" s="42">
        <v>35</v>
      </c>
      <c r="M174" s="42">
        <v>2</v>
      </c>
      <c r="N174" s="10">
        <f t="shared" si="272"/>
        <v>37</v>
      </c>
      <c r="O174" s="10">
        <f t="shared" si="448"/>
        <v>414</v>
      </c>
      <c r="P174" s="23">
        <f t="shared" si="448"/>
        <v>73</v>
      </c>
      <c r="Q174" s="10">
        <f t="shared" si="449"/>
        <v>487</v>
      </c>
      <c r="R174" s="65">
        <f t="shared" si="335"/>
        <v>25.46</v>
      </c>
      <c r="S174" s="65">
        <f t="shared" si="336"/>
        <v>2.25</v>
      </c>
      <c r="T174" s="65">
        <f t="shared" si="337"/>
        <v>47.73</v>
      </c>
      <c r="U174" s="65">
        <f t="shared" si="338"/>
        <v>6.9</v>
      </c>
      <c r="V174" s="65">
        <f t="shared" si="339"/>
        <v>47.41</v>
      </c>
      <c r="W174" s="65">
        <f t="shared" si="340"/>
        <v>1.5</v>
      </c>
      <c r="X174" s="70">
        <f t="shared" si="341"/>
        <v>11.14</v>
      </c>
      <c r="Y174" s="70">
        <f t="shared" si="342"/>
        <v>0.3</v>
      </c>
      <c r="AH174" s="83">
        <f t="shared" si="408"/>
        <v>20</v>
      </c>
      <c r="AI174" s="83">
        <f t="shared" si="409"/>
        <v>3.75</v>
      </c>
      <c r="AJ174" s="83">
        <f t="shared" si="410"/>
        <v>37.5</v>
      </c>
      <c r="AK174" s="83">
        <f t="shared" si="411"/>
        <v>11.5</v>
      </c>
      <c r="AL174" s="83">
        <f t="shared" si="412"/>
        <v>37.25</v>
      </c>
      <c r="AM174" s="83">
        <f t="shared" si="413"/>
        <v>2.5</v>
      </c>
      <c r="AN174" s="83">
        <f t="shared" si="414"/>
        <v>8.75</v>
      </c>
      <c r="AO174" s="83">
        <f t="shared" si="415"/>
        <v>0.5</v>
      </c>
      <c r="AP174" s="70">
        <f t="shared" si="343"/>
        <v>45.46</v>
      </c>
      <c r="AQ174" s="70">
        <f t="shared" si="344"/>
        <v>6</v>
      </c>
      <c r="AR174" s="70">
        <f t="shared" si="345"/>
        <v>85.22999999999999</v>
      </c>
      <c r="AS174" s="70">
        <f t="shared" si="346"/>
        <v>18.399999999999999</v>
      </c>
      <c r="AT174" s="70">
        <f t="shared" si="347"/>
        <v>84.66</v>
      </c>
      <c r="AU174" s="70">
        <f t="shared" si="348"/>
        <v>4</v>
      </c>
      <c r="AV174" s="70">
        <f t="shared" si="349"/>
        <v>19.89</v>
      </c>
      <c r="AW174" s="70">
        <f t="shared" si="350"/>
        <v>0.8</v>
      </c>
      <c r="AX174" s="70">
        <f t="shared" si="416"/>
        <v>20</v>
      </c>
      <c r="AY174" s="70">
        <f t="shared" si="417"/>
        <v>3.75</v>
      </c>
      <c r="AZ174" s="70">
        <f t="shared" si="418"/>
        <v>37.5</v>
      </c>
      <c r="BA174" s="70">
        <f t="shared" si="419"/>
        <v>11.5</v>
      </c>
      <c r="BB174" s="70">
        <f t="shared" si="420"/>
        <v>37.25</v>
      </c>
      <c r="BC174" s="70">
        <f t="shared" si="421"/>
        <v>2.5</v>
      </c>
      <c r="BD174" s="70">
        <f t="shared" si="428"/>
        <v>8.75</v>
      </c>
      <c r="BE174" s="70">
        <f t="shared" si="422"/>
        <v>0.5</v>
      </c>
      <c r="BF174" s="70">
        <f t="shared" si="354"/>
        <v>65.460000000000008</v>
      </c>
      <c r="BG174" s="70">
        <f t="shared" si="355"/>
        <v>9.75</v>
      </c>
      <c r="BH174" s="70">
        <f t="shared" si="356"/>
        <v>122.72999999999999</v>
      </c>
      <c r="BI174" s="70">
        <f t="shared" si="357"/>
        <v>29.9</v>
      </c>
      <c r="BJ174" s="70">
        <f t="shared" si="358"/>
        <v>121.91</v>
      </c>
      <c r="BK174" s="70">
        <f t="shared" si="359"/>
        <v>6.5</v>
      </c>
      <c r="BL174" s="70">
        <f t="shared" si="360"/>
        <v>28.64</v>
      </c>
      <c r="BM174" s="70">
        <f t="shared" si="361"/>
        <v>1.3</v>
      </c>
      <c r="BN174" s="105">
        <v>80</v>
      </c>
      <c r="BO174" s="105">
        <v>15</v>
      </c>
      <c r="BP174" s="105">
        <v>150</v>
      </c>
      <c r="BQ174" s="105">
        <v>46</v>
      </c>
      <c r="BR174" s="105">
        <v>149</v>
      </c>
      <c r="BS174" s="105">
        <v>10</v>
      </c>
      <c r="BT174" s="105">
        <v>35</v>
      </c>
      <c r="BU174" s="105">
        <v>2</v>
      </c>
      <c r="BV174" s="70">
        <f t="shared" si="362"/>
        <v>14.54</v>
      </c>
      <c r="BW174" s="70">
        <f t="shared" si="363"/>
        <v>5.25</v>
      </c>
      <c r="BX174" s="70">
        <f t="shared" si="364"/>
        <v>27.27</v>
      </c>
      <c r="BY174" s="70">
        <f t="shared" si="365"/>
        <v>16.100000000000001</v>
      </c>
      <c r="BZ174" s="70">
        <f t="shared" si="366"/>
        <v>27.09</v>
      </c>
      <c r="CA174" s="70">
        <f t="shared" si="367"/>
        <v>3.5</v>
      </c>
      <c r="CB174" s="70">
        <f t="shared" si="368"/>
        <v>6.36</v>
      </c>
      <c r="CC174" s="156">
        <f t="shared" si="369"/>
        <v>0.7</v>
      </c>
      <c r="CD174" s="121">
        <f t="shared" ref="CD174:CE185" si="451">BV174</f>
        <v>14.54</v>
      </c>
      <c r="CE174" s="70">
        <f t="shared" si="442"/>
        <v>3.94</v>
      </c>
      <c r="CF174" s="70">
        <f t="shared" si="371"/>
        <v>27.27</v>
      </c>
      <c r="CG174" s="70">
        <f t="shared" si="372"/>
        <v>16.100000000000001</v>
      </c>
      <c r="CH174" s="70">
        <f t="shared" si="373"/>
        <v>27.09</v>
      </c>
      <c r="CI174" s="70">
        <f t="shared" si="374"/>
        <v>3.5</v>
      </c>
      <c r="CJ174" s="70">
        <f t="shared" si="375"/>
        <v>6.36</v>
      </c>
      <c r="CK174" s="70">
        <f t="shared" si="376"/>
        <v>0.7</v>
      </c>
      <c r="CL174" s="70"/>
      <c r="CM174" s="70">
        <f t="shared" si="377"/>
        <v>80</v>
      </c>
      <c r="CN174" s="70">
        <f t="shared" si="378"/>
        <v>13.69</v>
      </c>
      <c r="CO174" s="70">
        <f t="shared" si="379"/>
        <v>150</v>
      </c>
      <c r="CP174" s="70">
        <f t="shared" si="380"/>
        <v>46</v>
      </c>
      <c r="CQ174" s="70">
        <f t="shared" si="381"/>
        <v>149</v>
      </c>
      <c r="CR174" s="70">
        <f t="shared" si="382"/>
        <v>10</v>
      </c>
      <c r="CS174" s="70">
        <f t="shared" si="383"/>
        <v>35</v>
      </c>
      <c r="CT174" s="70">
        <f t="shared" si="384"/>
        <v>2</v>
      </c>
    </row>
    <row r="175" spans="1:98" ht="20.100000000000001" customHeight="1">
      <c r="A175" s="43">
        <v>31</v>
      </c>
      <c r="B175" s="34" t="s">
        <v>138</v>
      </c>
      <c r="C175" s="21">
        <v>60</v>
      </c>
      <c r="D175" s="21">
        <v>10</v>
      </c>
      <c r="E175" s="10">
        <f t="shared" si="446"/>
        <v>70</v>
      </c>
      <c r="F175" s="21">
        <v>128</v>
      </c>
      <c r="G175" s="42">
        <v>20</v>
      </c>
      <c r="H175" s="10">
        <f t="shared" si="447"/>
        <v>148</v>
      </c>
      <c r="I175" s="21">
        <v>55</v>
      </c>
      <c r="J175" s="21">
        <v>0</v>
      </c>
      <c r="K175" s="10">
        <f t="shared" si="333"/>
        <v>55</v>
      </c>
      <c r="L175" s="42">
        <v>30</v>
      </c>
      <c r="M175" s="42">
        <v>3</v>
      </c>
      <c r="N175" s="10">
        <f t="shared" si="272"/>
        <v>33</v>
      </c>
      <c r="O175" s="10">
        <f t="shared" si="448"/>
        <v>273</v>
      </c>
      <c r="P175" s="23">
        <f t="shared" si="448"/>
        <v>33</v>
      </c>
      <c r="Q175" s="10">
        <f t="shared" si="449"/>
        <v>306</v>
      </c>
      <c r="R175" s="65">
        <f t="shared" si="335"/>
        <v>19.09</v>
      </c>
      <c r="S175" s="65">
        <f t="shared" si="336"/>
        <v>1.5</v>
      </c>
      <c r="T175" s="65">
        <f t="shared" si="337"/>
        <v>40.729999999999997</v>
      </c>
      <c r="U175" s="65">
        <f t="shared" si="338"/>
        <v>3</v>
      </c>
      <c r="V175" s="65">
        <f t="shared" si="339"/>
        <v>17.5</v>
      </c>
      <c r="W175" s="65">
        <f t="shared" si="340"/>
        <v>0</v>
      </c>
      <c r="X175" s="70">
        <f t="shared" si="341"/>
        <v>9.5500000000000007</v>
      </c>
      <c r="Y175" s="70">
        <f t="shared" si="342"/>
        <v>0.45</v>
      </c>
      <c r="AH175" s="83">
        <f t="shared" si="408"/>
        <v>15</v>
      </c>
      <c r="AI175" s="83">
        <f t="shared" si="409"/>
        <v>2.5</v>
      </c>
      <c r="AJ175" s="83">
        <f t="shared" si="410"/>
        <v>32</v>
      </c>
      <c r="AK175" s="83">
        <f t="shared" si="411"/>
        <v>5</v>
      </c>
      <c r="AL175" s="83">
        <f t="shared" si="412"/>
        <v>13.75</v>
      </c>
      <c r="AM175" s="83">
        <f t="shared" si="413"/>
        <v>0</v>
      </c>
      <c r="AN175" s="83">
        <f t="shared" si="414"/>
        <v>7.5</v>
      </c>
      <c r="AO175" s="83">
        <f t="shared" si="415"/>
        <v>0.75</v>
      </c>
      <c r="AP175" s="70">
        <f t="shared" si="343"/>
        <v>34.090000000000003</v>
      </c>
      <c r="AQ175" s="70">
        <f t="shared" si="344"/>
        <v>4</v>
      </c>
      <c r="AR175" s="70">
        <f t="shared" si="345"/>
        <v>72.72999999999999</v>
      </c>
      <c r="AS175" s="70">
        <f t="shared" si="346"/>
        <v>8</v>
      </c>
      <c r="AT175" s="70">
        <f t="shared" si="347"/>
        <v>31.25</v>
      </c>
      <c r="AU175" s="70">
        <f t="shared" si="348"/>
        <v>0</v>
      </c>
      <c r="AV175" s="70">
        <f t="shared" si="349"/>
        <v>17.05</v>
      </c>
      <c r="AW175" s="70">
        <f t="shared" si="350"/>
        <v>1.2</v>
      </c>
      <c r="AX175" s="70">
        <f t="shared" si="416"/>
        <v>15</v>
      </c>
      <c r="AY175" s="70">
        <f t="shared" si="417"/>
        <v>2.5</v>
      </c>
      <c r="AZ175" s="70">
        <f t="shared" si="418"/>
        <v>32</v>
      </c>
      <c r="BA175" s="70">
        <f t="shared" si="419"/>
        <v>5</v>
      </c>
      <c r="BB175" s="70">
        <f t="shared" si="420"/>
        <v>13.75</v>
      </c>
      <c r="BC175" s="70">
        <f t="shared" si="421"/>
        <v>0</v>
      </c>
      <c r="BD175" s="87">
        <f>ROUND(L175*25%,2)-7.5</f>
        <v>0</v>
      </c>
      <c r="BE175" s="70">
        <f t="shared" si="422"/>
        <v>0.75</v>
      </c>
      <c r="BF175" s="70">
        <f t="shared" si="354"/>
        <v>49.09</v>
      </c>
      <c r="BG175" s="70">
        <f t="shared" si="355"/>
        <v>6.5</v>
      </c>
      <c r="BH175" s="70">
        <f t="shared" si="356"/>
        <v>104.72999999999999</v>
      </c>
      <c r="BI175" s="70">
        <f t="shared" si="357"/>
        <v>13</v>
      </c>
      <c r="BJ175" s="70">
        <f t="shared" si="358"/>
        <v>45</v>
      </c>
      <c r="BK175" s="70">
        <f t="shared" si="359"/>
        <v>0</v>
      </c>
      <c r="BL175" s="70">
        <f t="shared" si="360"/>
        <v>17.05</v>
      </c>
      <c r="BM175" s="70">
        <f t="shared" si="361"/>
        <v>1.95</v>
      </c>
      <c r="BN175" s="105">
        <v>60</v>
      </c>
      <c r="BO175" s="105">
        <v>10</v>
      </c>
      <c r="BP175" s="105">
        <v>128</v>
      </c>
      <c r="BQ175" s="105">
        <v>20</v>
      </c>
      <c r="BR175" s="105">
        <v>55</v>
      </c>
      <c r="BS175" s="105">
        <v>0</v>
      </c>
      <c r="BT175" s="105">
        <v>30</v>
      </c>
      <c r="BU175" s="105">
        <v>3</v>
      </c>
      <c r="BV175" s="70">
        <f t="shared" si="362"/>
        <v>10.91</v>
      </c>
      <c r="BW175" s="70">
        <f t="shared" si="363"/>
        <v>3.5</v>
      </c>
      <c r="BX175" s="70">
        <f t="shared" si="364"/>
        <v>23.27</v>
      </c>
      <c r="BY175" s="70">
        <f t="shared" si="365"/>
        <v>7</v>
      </c>
      <c r="BZ175" s="70">
        <f t="shared" si="366"/>
        <v>10</v>
      </c>
      <c r="CA175" s="70">
        <f t="shared" si="367"/>
        <v>0</v>
      </c>
      <c r="CB175" s="70">
        <f t="shared" si="368"/>
        <v>12.95</v>
      </c>
      <c r="CC175" s="156">
        <f t="shared" si="369"/>
        <v>1.05</v>
      </c>
      <c r="CD175" s="121">
        <f t="shared" si="451"/>
        <v>10.91</v>
      </c>
      <c r="CE175" s="121">
        <f t="shared" si="451"/>
        <v>3.5</v>
      </c>
      <c r="CF175" s="70">
        <f t="shared" si="371"/>
        <v>23.27</v>
      </c>
      <c r="CG175" s="70">
        <f t="shared" si="372"/>
        <v>7</v>
      </c>
      <c r="CH175" s="70">
        <f t="shared" si="373"/>
        <v>10</v>
      </c>
      <c r="CI175" s="70">
        <f t="shared" si="374"/>
        <v>0</v>
      </c>
      <c r="CJ175" s="70">
        <f t="shared" si="375"/>
        <v>12.95</v>
      </c>
      <c r="CK175" s="70">
        <f t="shared" si="376"/>
        <v>1.05</v>
      </c>
      <c r="CL175" s="70"/>
      <c r="CM175" s="70">
        <f t="shared" si="377"/>
        <v>60</v>
      </c>
      <c r="CN175" s="70">
        <f t="shared" si="378"/>
        <v>10</v>
      </c>
      <c r="CO175" s="70">
        <f t="shared" si="379"/>
        <v>127.99999999999999</v>
      </c>
      <c r="CP175" s="70">
        <f t="shared" si="380"/>
        <v>20</v>
      </c>
      <c r="CQ175" s="70">
        <f t="shared" si="381"/>
        <v>55</v>
      </c>
      <c r="CR175" s="70">
        <f t="shared" si="382"/>
        <v>0</v>
      </c>
      <c r="CS175" s="70">
        <f t="shared" si="383"/>
        <v>30</v>
      </c>
      <c r="CT175" s="70">
        <f t="shared" si="384"/>
        <v>3</v>
      </c>
    </row>
    <row r="176" spans="1:98" s="29" customFormat="1" ht="20.100000000000001" customHeight="1">
      <c r="A176" s="45"/>
      <c r="B176" s="37" t="s">
        <v>136</v>
      </c>
      <c r="C176" s="28">
        <f t="shared" ref="C176:M176" si="452">+C173+C174+C175</f>
        <v>140</v>
      </c>
      <c r="D176" s="28">
        <f t="shared" si="452"/>
        <v>25</v>
      </c>
      <c r="E176" s="28">
        <f t="shared" si="452"/>
        <v>165</v>
      </c>
      <c r="F176" s="28">
        <f t="shared" si="452"/>
        <v>708</v>
      </c>
      <c r="G176" s="28">
        <f t="shared" si="452"/>
        <v>179</v>
      </c>
      <c r="H176" s="28">
        <f t="shared" si="452"/>
        <v>887</v>
      </c>
      <c r="I176" s="28">
        <f t="shared" si="452"/>
        <v>324</v>
      </c>
      <c r="J176" s="28">
        <f t="shared" si="452"/>
        <v>19</v>
      </c>
      <c r="K176" s="28">
        <f t="shared" si="452"/>
        <v>343</v>
      </c>
      <c r="L176" s="28">
        <f t="shared" si="452"/>
        <v>100</v>
      </c>
      <c r="M176" s="28">
        <f t="shared" si="452"/>
        <v>11</v>
      </c>
      <c r="N176" s="28">
        <f t="shared" ref="N176:BY176" si="453">+N173+N174+N175</f>
        <v>111</v>
      </c>
      <c r="O176" s="28">
        <f t="shared" si="453"/>
        <v>1272</v>
      </c>
      <c r="P176" s="28">
        <f t="shared" si="453"/>
        <v>234</v>
      </c>
      <c r="Q176" s="28">
        <f t="shared" si="453"/>
        <v>1506</v>
      </c>
      <c r="R176" s="28">
        <f t="shared" si="453"/>
        <v>44.55</v>
      </c>
      <c r="S176" s="28">
        <f t="shared" si="453"/>
        <v>3.75</v>
      </c>
      <c r="T176" s="28">
        <f t="shared" si="453"/>
        <v>225.29</v>
      </c>
      <c r="U176" s="28">
        <f t="shared" si="453"/>
        <v>26.85</v>
      </c>
      <c r="V176" s="28">
        <f t="shared" si="453"/>
        <v>103.09</v>
      </c>
      <c r="W176" s="75">
        <f t="shared" si="453"/>
        <v>2.85</v>
      </c>
      <c r="X176" s="28">
        <f t="shared" si="453"/>
        <v>31.830000000000002</v>
      </c>
      <c r="Y176" s="28">
        <f t="shared" si="453"/>
        <v>1.65</v>
      </c>
      <c r="Z176" s="28">
        <f t="shared" si="453"/>
        <v>0</v>
      </c>
      <c r="AA176" s="28">
        <f t="shared" si="453"/>
        <v>0</v>
      </c>
      <c r="AB176" s="28">
        <f t="shared" si="453"/>
        <v>0</v>
      </c>
      <c r="AC176" s="28">
        <f t="shared" si="453"/>
        <v>0</v>
      </c>
      <c r="AD176" s="28">
        <f t="shared" si="453"/>
        <v>0</v>
      </c>
      <c r="AE176" s="28">
        <f t="shared" si="453"/>
        <v>0</v>
      </c>
      <c r="AF176" s="28">
        <f t="shared" si="453"/>
        <v>0</v>
      </c>
      <c r="AG176" s="28">
        <f t="shared" si="453"/>
        <v>0</v>
      </c>
      <c r="AH176" s="28">
        <f t="shared" si="453"/>
        <v>35</v>
      </c>
      <c r="AI176" s="28">
        <f t="shared" si="453"/>
        <v>6.25</v>
      </c>
      <c r="AJ176" s="28">
        <f t="shared" si="453"/>
        <v>177</v>
      </c>
      <c r="AK176" s="28">
        <f t="shared" si="453"/>
        <v>44.75</v>
      </c>
      <c r="AL176" s="28">
        <f t="shared" si="453"/>
        <v>81</v>
      </c>
      <c r="AM176" s="28">
        <f t="shared" si="453"/>
        <v>4.75</v>
      </c>
      <c r="AN176" s="28">
        <f t="shared" si="453"/>
        <v>25</v>
      </c>
      <c r="AO176" s="28">
        <f t="shared" si="453"/>
        <v>2.75</v>
      </c>
      <c r="AP176" s="28">
        <f t="shared" si="453"/>
        <v>79.550000000000011</v>
      </c>
      <c r="AQ176" s="28">
        <f t="shared" si="453"/>
        <v>10</v>
      </c>
      <c r="AR176" s="28">
        <f t="shared" si="453"/>
        <v>402.28999999999996</v>
      </c>
      <c r="AS176" s="28">
        <f t="shared" si="453"/>
        <v>71.599999999999994</v>
      </c>
      <c r="AT176" s="28">
        <f t="shared" si="453"/>
        <v>184.09</v>
      </c>
      <c r="AU176" s="28">
        <f t="shared" si="453"/>
        <v>7.6</v>
      </c>
      <c r="AV176" s="28">
        <f t="shared" si="453"/>
        <v>56.83</v>
      </c>
      <c r="AW176" s="28">
        <f t="shared" si="453"/>
        <v>4.4000000000000004</v>
      </c>
      <c r="AX176" s="28">
        <f t="shared" si="453"/>
        <v>35</v>
      </c>
      <c r="AY176" s="28">
        <f t="shared" si="453"/>
        <v>6.25</v>
      </c>
      <c r="AZ176" s="28">
        <f t="shared" si="453"/>
        <v>177</v>
      </c>
      <c r="BA176" s="28">
        <f t="shared" si="453"/>
        <v>44.75</v>
      </c>
      <c r="BB176" s="28">
        <f t="shared" si="453"/>
        <v>81</v>
      </c>
      <c r="BC176" s="28">
        <f t="shared" si="453"/>
        <v>4.75</v>
      </c>
      <c r="BD176" s="28">
        <f t="shared" si="453"/>
        <v>17.5</v>
      </c>
      <c r="BE176" s="28">
        <f t="shared" si="453"/>
        <v>2.75</v>
      </c>
      <c r="BF176" s="28">
        <f t="shared" si="453"/>
        <v>114.55000000000001</v>
      </c>
      <c r="BG176" s="28">
        <f t="shared" si="453"/>
        <v>16.25</v>
      </c>
      <c r="BH176" s="28">
        <f t="shared" si="453"/>
        <v>579.29000000000008</v>
      </c>
      <c r="BI176" s="28">
        <f t="shared" si="453"/>
        <v>116.35</v>
      </c>
      <c r="BJ176" s="28">
        <f t="shared" si="453"/>
        <v>265.09000000000003</v>
      </c>
      <c r="BK176" s="28">
        <f t="shared" si="453"/>
        <v>12.35</v>
      </c>
      <c r="BL176" s="28">
        <f t="shared" si="453"/>
        <v>74.33</v>
      </c>
      <c r="BM176" s="28">
        <f t="shared" si="453"/>
        <v>7.15</v>
      </c>
      <c r="BN176" s="110">
        <f t="shared" si="453"/>
        <v>140</v>
      </c>
      <c r="BO176" s="110">
        <f t="shared" si="453"/>
        <v>25</v>
      </c>
      <c r="BP176" s="110">
        <f t="shared" si="453"/>
        <v>644</v>
      </c>
      <c r="BQ176" s="110">
        <f t="shared" si="453"/>
        <v>179</v>
      </c>
      <c r="BR176" s="110">
        <f t="shared" si="453"/>
        <v>314</v>
      </c>
      <c r="BS176" s="110">
        <f t="shared" si="453"/>
        <v>19</v>
      </c>
      <c r="BT176" s="110">
        <f t="shared" si="453"/>
        <v>100</v>
      </c>
      <c r="BU176" s="110">
        <f t="shared" si="453"/>
        <v>11</v>
      </c>
      <c r="BV176" s="110">
        <f t="shared" si="453"/>
        <v>25.45</v>
      </c>
      <c r="BW176" s="110">
        <f t="shared" si="453"/>
        <v>8.75</v>
      </c>
      <c r="BX176" s="110">
        <f t="shared" si="453"/>
        <v>64.709999999999994</v>
      </c>
      <c r="BY176" s="110">
        <f t="shared" si="453"/>
        <v>62.65</v>
      </c>
      <c r="BZ176" s="110">
        <f t="shared" ref="BZ176:CT176" si="454">+BZ173+BZ174+BZ175</f>
        <v>48.91</v>
      </c>
      <c r="CA176" s="110">
        <f t="shared" si="454"/>
        <v>6.65</v>
      </c>
      <c r="CB176" s="110">
        <f t="shared" si="454"/>
        <v>25.67</v>
      </c>
      <c r="CC176" s="158">
        <f t="shared" si="454"/>
        <v>3.8499999999999996</v>
      </c>
      <c r="CD176" s="110">
        <f t="shared" si="454"/>
        <v>25.45</v>
      </c>
      <c r="CE176" s="110">
        <f t="shared" si="454"/>
        <v>7.4399999999999995</v>
      </c>
      <c r="CF176" s="110">
        <f t="shared" si="454"/>
        <v>64.709999999999994</v>
      </c>
      <c r="CG176" s="110">
        <f t="shared" si="454"/>
        <v>62.65</v>
      </c>
      <c r="CH176" s="110">
        <f t="shared" si="454"/>
        <v>48.91</v>
      </c>
      <c r="CI176" s="110">
        <f t="shared" si="454"/>
        <v>6.65</v>
      </c>
      <c r="CJ176" s="110">
        <f t="shared" si="454"/>
        <v>25.67</v>
      </c>
      <c r="CK176" s="110">
        <f t="shared" si="454"/>
        <v>3.8499999999999996</v>
      </c>
      <c r="CL176" s="110">
        <f t="shared" si="454"/>
        <v>0</v>
      </c>
      <c r="CM176" s="110">
        <f t="shared" si="454"/>
        <v>140</v>
      </c>
      <c r="CN176" s="110">
        <f t="shared" si="454"/>
        <v>23.689999999999998</v>
      </c>
      <c r="CO176" s="110">
        <f t="shared" si="454"/>
        <v>644</v>
      </c>
      <c r="CP176" s="110">
        <f t="shared" si="454"/>
        <v>179</v>
      </c>
      <c r="CQ176" s="110">
        <f t="shared" si="454"/>
        <v>314</v>
      </c>
      <c r="CR176" s="110">
        <f t="shared" si="454"/>
        <v>19</v>
      </c>
      <c r="CS176" s="110">
        <f t="shared" si="454"/>
        <v>100</v>
      </c>
      <c r="CT176" s="110">
        <f t="shared" si="454"/>
        <v>11</v>
      </c>
    </row>
    <row r="177" spans="1:98" ht="20.100000000000001" customHeight="1">
      <c r="A177" s="43">
        <v>32</v>
      </c>
      <c r="B177" s="34" t="s">
        <v>139</v>
      </c>
      <c r="C177" s="21">
        <v>0</v>
      </c>
      <c r="D177" s="21">
        <v>0</v>
      </c>
      <c r="E177" s="10">
        <f t="shared" ref="E177:E180" si="455">C177+D177</f>
        <v>0</v>
      </c>
      <c r="F177" s="21">
        <v>401</v>
      </c>
      <c r="G177" s="42">
        <v>85</v>
      </c>
      <c r="H177" s="10">
        <f t="shared" ref="H177:H180" si="456">F177+G177</f>
        <v>486</v>
      </c>
      <c r="I177" s="21">
        <v>80</v>
      </c>
      <c r="J177" s="21">
        <v>10</v>
      </c>
      <c r="K177" s="10">
        <f t="shared" si="333"/>
        <v>90</v>
      </c>
      <c r="L177" s="42">
        <v>0</v>
      </c>
      <c r="M177" s="42">
        <v>0</v>
      </c>
      <c r="N177" s="10">
        <f t="shared" si="272"/>
        <v>0</v>
      </c>
      <c r="O177" s="10">
        <f t="shared" ref="O177:P180" si="457">C177+F177+I177+L177</f>
        <v>481</v>
      </c>
      <c r="P177" s="23">
        <f t="shared" si="457"/>
        <v>95</v>
      </c>
      <c r="Q177" s="10">
        <f t="shared" si="449"/>
        <v>576</v>
      </c>
      <c r="R177" s="65">
        <f t="shared" si="335"/>
        <v>0</v>
      </c>
      <c r="S177" s="65">
        <f t="shared" si="336"/>
        <v>0</v>
      </c>
      <c r="T177" s="65">
        <f t="shared" si="337"/>
        <v>127.6</v>
      </c>
      <c r="U177" s="65">
        <f t="shared" si="338"/>
        <v>12.75</v>
      </c>
      <c r="V177" s="65">
        <f t="shared" si="339"/>
        <v>25.46</v>
      </c>
      <c r="W177" s="65">
        <f t="shared" si="340"/>
        <v>1.5</v>
      </c>
      <c r="X177" s="70">
        <f t="shared" si="341"/>
        <v>0</v>
      </c>
      <c r="Y177" s="70">
        <f t="shared" si="342"/>
        <v>0</v>
      </c>
      <c r="AH177" s="83">
        <f t="shared" si="408"/>
        <v>0</v>
      </c>
      <c r="AI177" s="83">
        <f t="shared" si="409"/>
        <v>0</v>
      </c>
      <c r="AJ177" s="83">
        <f t="shared" si="410"/>
        <v>100.25</v>
      </c>
      <c r="AK177" s="83">
        <f t="shared" si="411"/>
        <v>21.25</v>
      </c>
      <c r="AL177" s="86">
        <f>ROUND(I177*25%,2)-20</f>
        <v>0</v>
      </c>
      <c r="AM177" s="86">
        <f>ROUND(J177*25%,2)-2.5</f>
        <v>0</v>
      </c>
      <c r="AN177" s="83">
        <f t="shared" si="414"/>
        <v>0</v>
      </c>
      <c r="AO177" s="83">
        <f t="shared" si="415"/>
        <v>0</v>
      </c>
      <c r="AP177" s="70">
        <f t="shared" si="343"/>
        <v>0</v>
      </c>
      <c r="AQ177" s="70">
        <f t="shared" si="344"/>
        <v>0</v>
      </c>
      <c r="AR177" s="70">
        <f t="shared" si="345"/>
        <v>227.85</v>
      </c>
      <c r="AS177" s="70">
        <f t="shared" si="346"/>
        <v>34</v>
      </c>
      <c r="AT177" s="70">
        <f t="shared" si="347"/>
        <v>25.46</v>
      </c>
      <c r="AU177" s="70">
        <f t="shared" si="348"/>
        <v>1.5</v>
      </c>
      <c r="AV177" s="70">
        <f t="shared" si="349"/>
        <v>0</v>
      </c>
      <c r="AW177" s="70">
        <f t="shared" si="350"/>
        <v>0</v>
      </c>
      <c r="AX177" s="70">
        <f t="shared" si="416"/>
        <v>0</v>
      </c>
      <c r="AY177" s="70">
        <f t="shared" si="417"/>
        <v>0</v>
      </c>
      <c r="AZ177" s="70">
        <f t="shared" si="418"/>
        <v>100.25</v>
      </c>
      <c r="BA177" s="70">
        <f t="shared" si="419"/>
        <v>21.25</v>
      </c>
      <c r="BB177" s="86">
        <f>ROUND(I177*25%,2)-20</f>
        <v>0</v>
      </c>
      <c r="BC177" s="86">
        <f>ROUND(J177*25%,2)-2.5</f>
        <v>0</v>
      </c>
      <c r="BD177" s="70">
        <f t="shared" si="428"/>
        <v>0</v>
      </c>
      <c r="BE177" s="70">
        <f t="shared" si="422"/>
        <v>0</v>
      </c>
      <c r="BF177" s="70">
        <f t="shared" si="354"/>
        <v>0</v>
      </c>
      <c r="BG177" s="70">
        <f t="shared" si="355"/>
        <v>0</v>
      </c>
      <c r="BH177" s="70">
        <f t="shared" si="356"/>
        <v>328.1</v>
      </c>
      <c r="BI177" s="70">
        <f t="shared" si="357"/>
        <v>55.25</v>
      </c>
      <c r="BJ177" s="70">
        <f t="shared" si="358"/>
        <v>25.46</v>
      </c>
      <c r="BK177" s="70">
        <f t="shared" si="359"/>
        <v>1.5</v>
      </c>
      <c r="BL177" s="70">
        <f t="shared" si="360"/>
        <v>0</v>
      </c>
      <c r="BM177" s="70">
        <f t="shared" si="361"/>
        <v>0</v>
      </c>
      <c r="BN177" s="105">
        <v>0</v>
      </c>
      <c r="BO177" s="105">
        <v>0</v>
      </c>
      <c r="BP177" s="106">
        <f>401+28</f>
        <v>429</v>
      </c>
      <c r="BQ177" s="105">
        <v>85</v>
      </c>
      <c r="BR177" s="105">
        <v>80</v>
      </c>
      <c r="BS177" s="108">
        <f>10-2</f>
        <v>8</v>
      </c>
      <c r="BT177" s="105">
        <v>0</v>
      </c>
      <c r="BU177" s="105">
        <v>0</v>
      </c>
      <c r="BV177" s="70">
        <f t="shared" si="362"/>
        <v>0</v>
      </c>
      <c r="BW177" s="70">
        <f t="shared" si="363"/>
        <v>0</v>
      </c>
      <c r="BX177" s="70">
        <f t="shared" si="364"/>
        <v>100.9</v>
      </c>
      <c r="BY177" s="70">
        <f t="shared" si="365"/>
        <v>29.75</v>
      </c>
      <c r="BZ177" s="70">
        <f t="shared" si="366"/>
        <v>54.54</v>
      </c>
      <c r="CA177" s="70">
        <f t="shared" si="367"/>
        <v>6.5</v>
      </c>
      <c r="CB177" s="70">
        <f t="shared" si="368"/>
        <v>0</v>
      </c>
      <c r="CC177" s="156">
        <f t="shared" si="369"/>
        <v>0</v>
      </c>
      <c r="CD177" s="121">
        <f t="shared" si="451"/>
        <v>0</v>
      </c>
      <c r="CE177" s="70">
        <f>ROUND(BW177*75%,2)</f>
        <v>0</v>
      </c>
      <c r="CF177" s="70">
        <f t="shared" si="371"/>
        <v>100.9</v>
      </c>
      <c r="CG177" s="70">
        <f t="shared" si="372"/>
        <v>29.75</v>
      </c>
      <c r="CH177" s="70">
        <f t="shared" si="373"/>
        <v>54.54</v>
      </c>
      <c r="CI177" s="70">
        <f t="shared" si="374"/>
        <v>6.5</v>
      </c>
      <c r="CJ177" s="70">
        <f t="shared" si="375"/>
        <v>0</v>
      </c>
      <c r="CK177" s="70">
        <f t="shared" si="376"/>
        <v>0</v>
      </c>
      <c r="CL177" s="70"/>
      <c r="CM177" s="70">
        <f t="shared" si="377"/>
        <v>0</v>
      </c>
      <c r="CN177" s="70">
        <f t="shared" si="378"/>
        <v>0</v>
      </c>
      <c r="CO177" s="70">
        <f t="shared" si="379"/>
        <v>429</v>
      </c>
      <c r="CP177" s="70">
        <f t="shared" si="380"/>
        <v>85</v>
      </c>
      <c r="CQ177" s="70">
        <f t="shared" si="381"/>
        <v>80</v>
      </c>
      <c r="CR177" s="70">
        <f t="shared" si="382"/>
        <v>8</v>
      </c>
      <c r="CS177" s="70">
        <f t="shared" si="383"/>
        <v>0</v>
      </c>
      <c r="CT177" s="70">
        <f t="shared" si="384"/>
        <v>0</v>
      </c>
    </row>
    <row r="178" spans="1:98" ht="20.100000000000001" customHeight="1">
      <c r="A178" s="19">
        <v>33</v>
      </c>
      <c r="B178" s="20" t="s">
        <v>140</v>
      </c>
      <c r="C178" s="21">
        <v>360</v>
      </c>
      <c r="D178" s="21">
        <v>30</v>
      </c>
      <c r="E178" s="10">
        <f t="shared" si="455"/>
        <v>390</v>
      </c>
      <c r="F178" s="21">
        <v>30</v>
      </c>
      <c r="G178" s="42">
        <v>5</v>
      </c>
      <c r="H178" s="10">
        <f t="shared" si="456"/>
        <v>35</v>
      </c>
      <c r="I178" s="21">
        <v>0</v>
      </c>
      <c r="J178" s="21">
        <v>0</v>
      </c>
      <c r="K178" s="10">
        <f t="shared" si="333"/>
        <v>0</v>
      </c>
      <c r="L178" s="42">
        <v>20</v>
      </c>
      <c r="M178" s="42">
        <v>15</v>
      </c>
      <c r="N178" s="10">
        <f t="shared" si="272"/>
        <v>35</v>
      </c>
      <c r="O178" s="10">
        <f t="shared" si="457"/>
        <v>410</v>
      </c>
      <c r="P178" s="23">
        <f t="shared" si="457"/>
        <v>50</v>
      </c>
      <c r="Q178" s="10">
        <f t="shared" si="449"/>
        <v>460</v>
      </c>
      <c r="R178" s="65">
        <f t="shared" si="335"/>
        <v>114.55</v>
      </c>
      <c r="S178" s="65">
        <f t="shared" si="336"/>
        <v>4.5</v>
      </c>
      <c r="T178" s="65">
        <f t="shared" si="337"/>
        <v>9.5500000000000007</v>
      </c>
      <c r="U178" s="65">
        <f t="shared" si="338"/>
        <v>0.75</v>
      </c>
      <c r="V178" s="65">
        <f t="shared" si="339"/>
        <v>0</v>
      </c>
      <c r="W178" s="65">
        <f t="shared" si="340"/>
        <v>0</v>
      </c>
      <c r="X178" s="70">
        <f t="shared" si="341"/>
        <v>6.36</v>
      </c>
      <c r="Y178" s="70">
        <f t="shared" si="342"/>
        <v>2.25</v>
      </c>
      <c r="AH178" s="83">
        <f t="shared" si="408"/>
        <v>90</v>
      </c>
      <c r="AI178" s="83">
        <f t="shared" si="409"/>
        <v>7.5</v>
      </c>
      <c r="AJ178" s="83">
        <f t="shared" si="410"/>
        <v>7.5</v>
      </c>
      <c r="AK178" s="83">
        <f t="shared" si="411"/>
        <v>1.25</v>
      </c>
      <c r="AL178" s="83">
        <f t="shared" si="412"/>
        <v>0</v>
      </c>
      <c r="AM178" s="83">
        <f t="shared" si="413"/>
        <v>0</v>
      </c>
      <c r="AN178" s="83">
        <f t="shared" si="414"/>
        <v>5</v>
      </c>
      <c r="AO178" s="83">
        <f t="shared" si="415"/>
        <v>3.75</v>
      </c>
      <c r="AP178" s="70">
        <f t="shared" si="343"/>
        <v>204.55</v>
      </c>
      <c r="AQ178" s="70">
        <f t="shared" si="344"/>
        <v>12</v>
      </c>
      <c r="AR178" s="70">
        <f t="shared" si="345"/>
        <v>17.05</v>
      </c>
      <c r="AS178" s="70">
        <f t="shared" si="346"/>
        <v>2</v>
      </c>
      <c r="AT178" s="70">
        <f t="shared" si="347"/>
        <v>0</v>
      </c>
      <c r="AU178" s="70">
        <f t="shared" si="348"/>
        <v>0</v>
      </c>
      <c r="AV178" s="70">
        <f t="shared" si="349"/>
        <v>11.36</v>
      </c>
      <c r="AW178" s="70">
        <f t="shared" si="350"/>
        <v>6</v>
      </c>
      <c r="AX178" s="70">
        <f t="shared" si="416"/>
        <v>90</v>
      </c>
      <c r="AY178" s="93">
        <f>ROUND(D178*16.66%,2)</f>
        <v>5</v>
      </c>
      <c r="AZ178" s="70">
        <f t="shared" si="418"/>
        <v>7.5</v>
      </c>
      <c r="BA178" s="70">
        <f t="shared" si="419"/>
        <v>1.25</v>
      </c>
      <c r="BB178" s="70">
        <f t="shared" si="420"/>
        <v>0</v>
      </c>
      <c r="BC178" s="70">
        <f t="shared" si="421"/>
        <v>0</v>
      </c>
      <c r="BD178" s="70">
        <f t="shared" si="428"/>
        <v>5</v>
      </c>
      <c r="BE178" s="70">
        <f t="shared" si="422"/>
        <v>3.75</v>
      </c>
      <c r="BF178" s="70">
        <f t="shared" si="354"/>
        <v>294.55</v>
      </c>
      <c r="BG178" s="70">
        <f t="shared" si="355"/>
        <v>17</v>
      </c>
      <c r="BH178" s="70">
        <f t="shared" si="356"/>
        <v>24.55</v>
      </c>
      <c r="BI178" s="70">
        <f t="shared" si="357"/>
        <v>3.25</v>
      </c>
      <c r="BJ178" s="70">
        <f t="shared" si="358"/>
        <v>0</v>
      </c>
      <c r="BK178" s="70">
        <f t="shared" si="359"/>
        <v>0</v>
      </c>
      <c r="BL178" s="70">
        <f t="shared" si="360"/>
        <v>16.36</v>
      </c>
      <c r="BM178" s="70">
        <f t="shared" si="361"/>
        <v>9.75</v>
      </c>
      <c r="BN178" s="105">
        <v>360</v>
      </c>
      <c r="BO178" s="105">
        <v>30</v>
      </c>
      <c r="BP178" s="106">
        <f>30+25</f>
        <v>55</v>
      </c>
      <c r="BQ178" s="105">
        <v>5</v>
      </c>
      <c r="BR178" s="105">
        <v>0</v>
      </c>
      <c r="BS178" s="105">
        <v>0</v>
      </c>
      <c r="BT178" s="107">
        <v>45</v>
      </c>
      <c r="BU178" s="105">
        <v>15</v>
      </c>
      <c r="BV178" s="70">
        <f t="shared" si="362"/>
        <v>65.45</v>
      </c>
      <c r="BW178" s="70">
        <f t="shared" si="363"/>
        <v>13</v>
      </c>
      <c r="BX178" s="70">
        <f t="shared" si="364"/>
        <v>30.45</v>
      </c>
      <c r="BY178" s="70">
        <f t="shared" si="365"/>
        <v>1.75</v>
      </c>
      <c r="BZ178" s="70">
        <f t="shared" si="366"/>
        <v>0</v>
      </c>
      <c r="CA178" s="70">
        <f t="shared" si="367"/>
        <v>0</v>
      </c>
      <c r="CB178" s="70">
        <f t="shared" si="368"/>
        <v>28.64</v>
      </c>
      <c r="CC178" s="156">
        <f t="shared" si="369"/>
        <v>5.25</v>
      </c>
      <c r="CD178" s="121">
        <f t="shared" si="451"/>
        <v>65.45</v>
      </c>
      <c r="CE178" s="70">
        <f t="shared" ref="CE178:CE179" si="458">ROUND(BW178*75%,2)</f>
        <v>9.75</v>
      </c>
      <c r="CF178" s="70">
        <f t="shared" si="371"/>
        <v>30.45</v>
      </c>
      <c r="CG178" s="70">
        <f t="shared" si="372"/>
        <v>1.75</v>
      </c>
      <c r="CH178" s="70">
        <f t="shared" si="373"/>
        <v>0</v>
      </c>
      <c r="CI178" s="70">
        <f t="shared" si="374"/>
        <v>0</v>
      </c>
      <c r="CJ178" s="70">
        <f t="shared" si="375"/>
        <v>28.64</v>
      </c>
      <c r="CK178" s="70">
        <f t="shared" si="376"/>
        <v>5.25</v>
      </c>
      <c r="CL178" s="70"/>
      <c r="CM178" s="70">
        <f t="shared" si="377"/>
        <v>360</v>
      </c>
      <c r="CN178" s="70">
        <f t="shared" si="378"/>
        <v>26.75</v>
      </c>
      <c r="CO178" s="70">
        <f t="shared" si="379"/>
        <v>55</v>
      </c>
      <c r="CP178" s="70">
        <f t="shared" si="380"/>
        <v>5</v>
      </c>
      <c r="CQ178" s="70">
        <f t="shared" si="381"/>
        <v>0</v>
      </c>
      <c r="CR178" s="70">
        <f t="shared" si="382"/>
        <v>0</v>
      </c>
      <c r="CS178" s="70">
        <f t="shared" si="383"/>
        <v>45</v>
      </c>
      <c r="CT178" s="70">
        <f t="shared" si="384"/>
        <v>15</v>
      </c>
    </row>
    <row r="179" spans="1:98" ht="20.100000000000001" customHeight="1">
      <c r="A179" s="19">
        <v>34</v>
      </c>
      <c r="B179" s="20" t="s">
        <v>141</v>
      </c>
      <c r="C179" s="21">
        <v>315</v>
      </c>
      <c r="D179" s="21">
        <v>46</v>
      </c>
      <c r="E179" s="10">
        <f t="shared" si="455"/>
        <v>361</v>
      </c>
      <c r="F179" s="21">
        <v>30</v>
      </c>
      <c r="G179" s="42">
        <v>0</v>
      </c>
      <c r="H179" s="10">
        <f t="shared" si="456"/>
        <v>30</v>
      </c>
      <c r="I179" s="21">
        <v>1</v>
      </c>
      <c r="J179" s="21">
        <v>0</v>
      </c>
      <c r="K179" s="10">
        <f t="shared" si="333"/>
        <v>1</v>
      </c>
      <c r="L179" s="42">
        <v>20</v>
      </c>
      <c r="M179" s="42">
        <v>1</v>
      </c>
      <c r="N179" s="10">
        <f t="shared" si="272"/>
        <v>21</v>
      </c>
      <c r="O179" s="10">
        <f t="shared" si="457"/>
        <v>366</v>
      </c>
      <c r="P179" s="23">
        <f t="shared" si="457"/>
        <v>47</v>
      </c>
      <c r="Q179" s="10">
        <f t="shared" si="449"/>
        <v>413</v>
      </c>
      <c r="R179" s="65">
        <f t="shared" si="335"/>
        <v>100.23</v>
      </c>
      <c r="S179" s="65">
        <f t="shared" si="336"/>
        <v>6.9</v>
      </c>
      <c r="T179" s="65">
        <f t="shared" si="337"/>
        <v>9.5500000000000007</v>
      </c>
      <c r="U179" s="65">
        <f t="shared" si="338"/>
        <v>0</v>
      </c>
      <c r="V179" s="65">
        <f t="shared" si="339"/>
        <v>0.32</v>
      </c>
      <c r="W179" s="65">
        <f t="shared" si="340"/>
        <v>0</v>
      </c>
      <c r="X179" s="70">
        <f t="shared" si="341"/>
        <v>6.36</v>
      </c>
      <c r="Y179" s="70">
        <f t="shared" si="342"/>
        <v>0.15</v>
      </c>
      <c r="AH179" s="83">
        <f t="shared" si="408"/>
        <v>78.75</v>
      </c>
      <c r="AI179" s="83">
        <f t="shared" si="409"/>
        <v>11.5</v>
      </c>
      <c r="AJ179" s="83">
        <f t="shared" si="410"/>
        <v>7.5</v>
      </c>
      <c r="AK179" s="83">
        <f t="shared" si="411"/>
        <v>0</v>
      </c>
      <c r="AL179" s="83">
        <f t="shared" si="412"/>
        <v>0.25</v>
      </c>
      <c r="AM179" s="83">
        <f t="shared" si="413"/>
        <v>0</v>
      </c>
      <c r="AN179" s="83">
        <f t="shared" si="414"/>
        <v>5</v>
      </c>
      <c r="AO179" s="83">
        <f t="shared" si="415"/>
        <v>0.25</v>
      </c>
      <c r="AP179" s="70">
        <f t="shared" si="343"/>
        <v>178.98000000000002</v>
      </c>
      <c r="AQ179" s="70">
        <f t="shared" si="344"/>
        <v>18.399999999999999</v>
      </c>
      <c r="AR179" s="70">
        <f t="shared" si="345"/>
        <v>17.05</v>
      </c>
      <c r="AS179" s="70">
        <f t="shared" si="346"/>
        <v>0</v>
      </c>
      <c r="AT179" s="70">
        <f t="shared" si="347"/>
        <v>0.57000000000000006</v>
      </c>
      <c r="AU179" s="70">
        <f t="shared" si="348"/>
        <v>0</v>
      </c>
      <c r="AV179" s="70">
        <f t="shared" si="349"/>
        <v>11.36</v>
      </c>
      <c r="AW179" s="70">
        <f t="shared" si="350"/>
        <v>0.4</v>
      </c>
      <c r="AX179" s="70">
        <f t="shared" si="416"/>
        <v>78.75</v>
      </c>
      <c r="AY179" s="93">
        <f>ROUND(D179*16.66%,2)</f>
        <v>7.66</v>
      </c>
      <c r="AZ179" s="70">
        <f t="shared" si="418"/>
        <v>7.5</v>
      </c>
      <c r="BA179" s="70">
        <f t="shared" si="419"/>
        <v>0</v>
      </c>
      <c r="BB179" s="70">
        <f t="shared" si="420"/>
        <v>0.25</v>
      </c>
      <c r="BC179" s="70">
        <f t="shared" si="421"/>
        <v>0</v>
      </c>
      <c r="BD179" s="70">
        <f t="shared" si="428"/>
        <v>5</v>
      </c>
      <c r="BE179" s="70">
        <f t="shared" si="422"/>
        <v>0.25</v>
      </c>
      <c r="BF179" s="70">
        <f t="shared" si="354"/>
        <v>257.73</v>
      </c>
      <c r="BG179" s="70">
        <f t="shared" si="355"/>
        <v>26.06</v>
      </c>
      <c r="BH179" s="70">
        <f t="shared" si="356"/>
        <v>24.55</v>
      </c>
      <c r="BI179" s="70">
        <f t="shared" si="357"/>
        <v>0</v>
      </c>
      <c r="BJ179" s="70">
        <f t="shared" si="358"/>
        <v>0.82000000000000006</v>
      </c>
      <c r="BK179" s="70">
        <f t="shared" si="359"/>
        <v>0</v>
      </c>
      <c r="BL179" s="70">
        <f t="shared" si="360"/>
        <v>16.36</v>
      </c>
      <c r="BM179" s="70">
        <f t="shared" si="361"/>
        <v>0.65</v>
      </c>
      <c r="BN179" s="105">
        <v>315</v>
      </c>
      <c r="BO179" s="108">
        <f>46-19.94</f>
        <v>26.06</v>
      </c>
      <c r="BP179" s="108">
        <f>30-5</f>
        <v>25</v>
      </c>
      <c r="BQ179" s="105">
        <v>0</v>
      </c>
      <c r="BR179" s="105">
        <v>1</v>
      </c>
      <c r="BS179" s="105">
        <v>0</v>
      </c>
      <c r="BT179" s="108">
        <f>20-3</f>
        <v>17</v>
      </c>
      <c r="BU179" s="105">
        <v>1</v>
      </c>
      <c r="BV179" s="70">
        <f t="shared" si="362"/>
        <v>57.27</v>
      </c>
      <c r="BW179" s="70">
        <f t="shared" si="363"/>
        <v>0</v>
      </c>
      <c r="BX179" s="70">
        <f t="shared" si="364"/>
        <v>0.45</v>
      </c>
      <c r="BY179" s="70">
        <f t="shared" si="365"/>
        <v>0</v>
      </c>
      <c r="BZ179" s="70">
        <f t="shared" si="366"/>
        <v>0.18</v>
      </c>
      <c r="CA179" s="70">
        <f t="shared" si="367"/>
        <v>0</v>
      </c>
      <c r="CB179" s="70">
        <f t="shared" si="368"/>
        <v>0.64</v>
      </c>
      <c r="CC179" s="156">
        <f t="shared" si="369"/>
        <v>0.35</v>
      </c>
      <c r="CD179" s="70">
        <f>ROUND(BV179*75%,2)</f>
        <v>42.95</v>
      </c>
      <c r="CE179" s="70">
        <f t="shared" si="458"/>
        <v>0</v>
      </c>
      <c r="CF179" s="70">
        <f t="shared" si="371"/>
        <v>0.45</v>
      </c>
      <c r="CG179" s="70">
        <f t="shared" si="372"/>
        <v>0</v>
      </c>
      <c r="CH179" s="70">
        <f t="shared" si="373"/>
        <v>0.18</v>
      </c>
      <c r="CI179" s="70">
        <f t="shared" si="374"/>
        <v>0</v>
      </c>
      <c r="CJ179" s="70">
        <f t="shared" si="375"/>
        <v>0.64</v>
      </c>
      <c r="CK179" s="70">
        <f t="shared" si="376"/>
        <v>0.35</v>
      </c>
      <c r="CL179" s="70">
        <v>14.32</v>
      </c>
      <c r="CM179" s="70">
        <f t="shared" si="377"/>
        <v>315</v>
      </c>
      <c r="CN179" s="70">
        <f t="shared" si="378"/>
        <v>26.06</v>
      </c>
      <c r="CO179" s="70">
        <f t="shared" si="379"/>
        <v>25</v>
      </c>
      <c r="CP179" s="70">
        <f t="shared" si="380"/>
        <v>0</v>
      </c>
      <c r="CQ179" s="70">
        <f t="shared" si="381"/>
        <v>1</v>
      </c>
      <c r="CR179" s="70">
        <f t="shared" si="382"/>
        <v>0</v>
      </c>
      <c r="CS179" s="70">
        <f t="shared" si="383"/>
        <v>17</v>
      </c>
      <c r="CT179" s="70">
        <f t="shared" si="384"/>
        <v>1</v>
      </c>
    </row>
    <row r="180" spans="1:98" ht="20.100000000000001" customHeight="1">
      <c r="A180" s="19">
        <v>35</v>
      </c>
      <c r="B180" s="20" t="s">
        <v>142</v>
      </c>
      <c r="C180" s="21">
        <v>315</v>
      </c>
      <c r="D180" s="21">
        <v>35</v>
      </c>
      <c r="E180" s="10">
        <f t="shared" si="455"/>
        <v>350</v>
      </c>
      <c r="F180" s="21">
        <v>0</v>
      </c>
      <c r="G180" s="42">
        <v>0</v>
      </c>
      <c r="H180" s="10">
        <f t="shared" si="456"/>
        <v>0</v>
      </c>
      <c r="I180" s="21">
        <v>20</v>
      </c>
      <c r="J180" s="21">
        <v>0</v>
      </c>
      <c r="K180" s="10">
        <f t="shared" si="333"/>
        <v>20</v>
      </c>
      <c r="L180" s="42">
        <v>25</v>
      </c>
      <c r="M180" s="42">
        <v>3</v>
      </c>
      <c r="N180" s="10">
        <f t="shared" si="272"/>
        <v>28</v>
      </c>
      <c r="O180" s="10">
        <f t="shared" si="457"/>
        <v>360</v>
      </c>
      <c r="P180" s="23">
        <f t="shared" si="457"/>
        <v>38</v>
      </c>
      <c r="Q180" s="10">
        <f t="shared" si="449"/>
        <v>398</v>
      </c>
      <c r="R180" s="65">
        <f t="shared" si="335"/>
        <v>100.23</v>
      </c>
      <c r="S180" s="65">
        <f t="shared" si="336"/>
        <v>5.25</v>
      </c>
      <c r="T180" s="65">
        <f t="shared" si="337"/>
        <v>0</v>
      </c>
      <c r="U180" s="65">
        <f t="shared" si="338"/>
        <v>0</v>
      </c>
      <c r="V180" s="65">
        <f t="shared" si="339"/>
        <v>6.36</v>
      </c>
      <c r="W180" s="65">
        <f t="shared" si="340"/>
        <v>0</v>
      </c>
      <c r="X180" s="70">
        <f t="shared" si="341"/>
        <v>7.96</v>
      </c>
      <c r="Y180" s="70">
        <f t="shared" si="342"/>
        <v>0.45</v>
      </c>
      <c r="AH180" s="83">
        <f t="shared" si="408"/>
        <v>78.75</v>
      </c>
      <c r="AI180" s="83">
        <f t="shared" si="409"/>
        <v>8.75</v>
      </c>
      <c r="AJ180" s="83">
        <f t="shared" si="410"/>
        <v>0</v>
      </c>
      <c r="AK180" s="83">
        <f t="shared" si="411"/>
        <v>0</v>
      </c>
      <c r="AL180" s="83">
        <f t="shared" si="412"/>
        <v>5</v>
      </c>
      <c r="AM180" s="83">
        <f t="shared" si="413"/>
        <v>0</v>
      </c>
      <c r="AN180" s="83">
        <f t="shared" si="414"/>
        <v>6.25</v>
      </c>
      <c r="AO180" s="83">
        <f t="shared" si="415"/>
        <v>0.75</v>
      </c>
      <c r="AP180" s="70">
        <f t="shared" si="343"/>
        <v>178.98000000000002</v>
      </c>
      <c r="AQ180" s="70">
        <f t="shared" si="344"/>
        <v>14</v>
      </c>
      <c r="AR180" s="70">
        <f t="shared" si="345"/>
        <v>0</v>
      </c>
      <c r="AS180" s="70">
        <f t="shared" si="346"/>
        <v>0</v>
      </c>
      <c r="AT180" s="70">
        <f t="shared" si="347"/>
        <v>11.36</v>
      </c>
      <c r="AU180" s="70">
        <f t="shared" si="348"/>
        <v>0</v>
      </c>
      <c r="AV180" s="70">
        <f t="shared" si="349"/>
        <v>14.21</v>
      </c>
      <c r="AW180" s="70">
        <f t="shared" si="350"/>
        <v>1.2</v>
      </c>
      <c r="AX180" s="70">
        <f t="shared" si="416"/>
        <v>78.75</v>
      </c>
      <c r="AY180" s="93">
        <f>ROUND(D180*16.66%,2)</f>
        <v>5.83</v>
      </c>
      <c r="AZ180" s="70">
        <f t="shared" si="418"/>
        <v>0</v>
      </c>
      <c r="BA180" s="70">
        <f t="shared" si="419"/>
        <v>0</v>
      </c>
      <c r="BB180" s="70">
        <f t="shared" si="420"/>
        <v>5</v>
      </c>
      <c r="BC180" s="70">
        <f t="shared" si="421"/>
        <v>0</v>
      </c>
      <c r="BD180" s="70">
        <f t="shared" si="428"/>
        <v>6.25</v>
      </c>
      <c r="BE180" s="70">
        <f t="shared" si="422"/>
        <v>0.75</v>
      </c>
      <c r="BF180" s="70">
        <f t="shared" si="354"/>
        <v>257.73</v>
      </c>
      <c r="BG180" s="70">
        <f t="shared" si="355"/>
        <v>19.829999999999998</v>
      </c>
      <c r="BH180" s="70">
        <f t="shared" si="356"/>
        <v>0</v>
      </c>
      <c r="BI180" s="70">
        <f t="shared" si="357"/>
        <v>0</v>
      </c>
      <c r="BJ180" s="70">
        <f t="shared" si="358"/>
        <v>16.36</v>
      </c>
      <c r="BK180" s="70">
        <f t="shared" si="359"/>
        <v>0</v>
      </c>
      <c r="BL180" s="70">
        <f t="shared" si="360"/>
        <v>20.46</v>
      </c>
      <c r="BM180" s="70">
        <f t="shared" si="361"/>
        <v>1.95</v>
      </c>
      <c r="BN180" s="105">
        <v>315</v>
      </c>
      <c r="BO180" s="108">
        <f>35-15.17</f>
        <v>19.829999999999998</v>
      </c>
      <c r="BP180" s="105">
        <v>0</v>
      </c>
      <c r="BQ180" s="105">
        <v>0</v>
      </c>
      <c r="BR180" s="105">
        <v>20</v>
      </c>
      <c r="BS180" s="105">
        <v>0</v>
      </c>
      <c r="BT180" s="105">
        <v>25</v>
      </c>
      <c r="BU180" s="105">
        <v>3</v>
      </c>
      <c r="BV180" s="70">
        <f t="shared" si="362"/>
        <v>57.27</v>
      </c>
      <c r="BW180" s="70">
        <f t="shared" si="363"/>
        <v>0</v>
      </c>
      <c r="BX180" s="70">
        <f t="shared" si="364"/>
        <v>0</v>
      </c>
      <c r="BY180" s="70">
        <f t="shared" si="365"/>
        <v>0</v>
      </c>
      <c r="BZ180" s="70">
        <f t="shared" si="366"/>
        <v>3.64</v>
      </c>
      <c r="CA180" s="70">
        <f t="shared" si="367"/>
        <v>0</v>
      </c>
      <c r="CB180" s="70">
        <f t="shared" si="368"/>
        <v>4.54</v>
      </c>
      <c r="CC180" s="156">
        <f t="shared" si="369"/>
        <v>1.05</v>
      </c>
      <c r="CD180" s="121">
        <f t="shared" si="451"/>
        <v>57.27</v>
      </c>
      <c r="CE180" s="121">
        <f t="shared" si="451"/>
        <v>0</v>
      </c>
      <c r="CF180" s="70">
        <f t="shared" si="371"/>
        <v>0</v>
      </c>
      <c r="CG180" s="70">
        <f t="shared" si="372"/>
        <v>0</v>
      </c>
      <c r="CH180" s="70">
        <f t="shared" si="373"/>
        <v>3.64</v>
      </c>
      <c r="CI180" s="70">
        <f t="shared" si="374"/>
        <v>0</v>
      </c>
      <c r="CJ180" s="70">
        <f t="shared" si="375"/>
        <v>4.54</v>
      </c>
      <c r="CK180" s="70">
        <f t="shared" si="376"/>
        <v>1.05</v>
      </c>
      <c r="CL180" s="70">
        <v>0</v>
      </c>
      <c r="CM180" s="70">
        <f t="shared" si="377"/>
        <v>315</v>
      </c>
      <c r="CN180" s="70">
        <f t="shared" si="378"/>
        <v>19.829999999999998</v>
      </c>
      <c r="CO180" s="70">
        <f t="shared" si="379"/>
        <v>0</v>
      </c>
      <c r="CP180" s="70">
        <f t="shared" si="380"/>
        <v>0</v>
      </c>
      <c r="CQ180" s="70">
        <f t="shared" si="381"/>
        <v>20</v>
      </c>
      <c r="CR180" s="70">
        <f t="shared" si="382"/>
        <v>0</v>
      </c>
      <c r="CS180" s="70">
        <f t="shared" si="383"/>
        <v>25</v>
      </c>
      <c r="CT180" s="70">
        <f t="shared" si="384"/>
        <v>3</v>
      </c>
    </row>
    <row r="181" spans="1:98" s="29" customFormat="1" ht="20.100000000000001" customHeight="1">
      <c r="A181" s="26"/>
      <c r="B181" s="27" t="s">
        <v>141</v>
      </c>
      <c r="C181" s="28">
        <f t="shared" ref="C181:BN181" si="459">+C179+C180</f>
        <v>630</v>
      </c>
      <c r="D181" s="28">
        <f t="shared" si="459"/>
        <v>81</v>
      </c>
      <c r="E181" s="28">
        <f t="shared" si="459"/>
        <v>711</v>
      </c>
      <c r="F181" s="28">
        <f t="shared" si="459"/>
        <v>30</v>
      </c>
      <c r="G181" s="28">
        <f t="shared" si="459"/>
        <v>0</v>
      </c>
      <c r="H181" s="28">
        <f t="shared" si="459"/>
        <v>30</v>
      </c>
      <c r="I181" s="28">
        <f t="shared" si="459"/>
        <v>21</v>
      </c>
      <c r="J181" s="28">
        <f t="shared" si="459"/>
        <v>0</v>
      </c>
      <c r="K181" s="28">
        <f t="shared" si="459"/>
        <v>21</v>
      </c>
      <c r="L181" s="28">
        <f t="shared" si="459"/>
        <v>45</v>
      </c>
      <c r="M181" s="28">
        <f t="shared" si="459"/>
        <v>4</v>
      </c>
      <c r="N181" s="28">
        <f t="shared" si="459"/>
        <v>49</v>
      </c>
      <c r="O181" s="28">
        <f t="shared" si="459"/>
        <v>726</v>
      </c>
      <c r="P181" s="28">
        <f t="shared" si="459"/>
        <v>85</v>
      </c>
      <c r="Q181" s="28">
        <f t="shared" si="459"/>
        <v>811</v>
      </c>
      <c r="R181" s="28">
        <f t="shared" si="459"/>
        <v>200.46</v>
      </c>
      <c r="S181" s="28">
        <f t="shared" si="459"/>
        <v>12.15</v>
      </c>
      <c r="T181" s="28">
        <f t="shared" si="459"/>
        <v>9.5500000000000007</v>
      </c>
      <c r="U181" s="28">
        <f t="shared" si="459"/>
        <v>0</v>
      </c>
      <c r="V181" s="28">
        <f t="shared" si="459"/>
        <v>6.6800000000000006</v>
      </c>
      <c r="W181" s="75">
        <f t="shared" si="459"/>
        <v>0</v>
      </c>
      <c r="X181" s="28">
        <f t="shared" si="459"/>
        <v>14.32</v>
      </c>
      <c r="Y181" s="28">
        <f t="shared" si="459"/>
        <v>0.6</v>
      </c>
      <c r="Z181" s="28">
        <f t="shared" si="459"/>
        <v>0</v>
      </c>
      <c r="AA181" s="28">
        <f t="shared" si="459"/>
        <v>0</v>
      </c>
      <c r="AB181" s="28">
        <f t="shared" si="459"/>
        <v>0</v>
      </c>
      <c r="AC181" s="28">
        <f t="shared" si="459"/>
        <v>0</v>
      </c>
      <c r="AD181" s="28">
        <f t="shared" si="459"/>
        <v>0</v>
      </c>
      <c r="AE181" s="28">
        <f t="shared" si="459"/>
        <v>0</v>
      </c>
      <c r="AF181" s="28">
        <f t="shared" si="459"/>
        <v>0</v>
      </c>
      <c r="AG181" s="28">
        <f t="shared" si="459"/>
        <v>0</v>
      </c>
      <c r="AH181" s="28">
        <f t="shared" si="459"/>
        <v>157.5</v>
      </c>
      <c r="AI181" s="28">
        <f t="shared" si="459"/>
        <v>20.25</v>
      </c>
      <c r="AJ181" s="28">
        <f t="shared" si="459"/>
        <v>7.5</v>
      </c>
      <c r="AK181" s="28">
        <f t="shared" si="459"/>
        <v>0</v>
      </c>
      <c r="AL181" s="28">
        <f t="shared" si="459"/>
        <v>5.25</v>
      </c>
      <c r="AM181" s="28">
        <f t="shared" si="459"/>
        <v>0</v>
      </c>
      <c r="AN181" s="28">
        <f t="shared" si="459"/>
        <v>11.25</v>
      </c>
      <c r="AO181" s="28">
        <f t="shared" si="459"/>
        <v>1</v>
      </c>
      <c r="AP181" s="28">
        <f t="shared" si="459"/>
        <v>357.96000000000004</v>
      </c>
      <c r="AQ181" s="28">
        <f t="shared" si="459"/>
        <v>32.4</v>
      </c>
      <c r="AR181" s="28">
        <f t="shared" si="459"/>
        <v>17.05</v>
      </c>
      <c r="AS181" s="28">
        <f t="shared" si="459"/>
        <v>0</v>
      </c>
      <c r="AT181" s="28">
        <f t="shared" si="459"/>
        <v>11.93</v>
      </c>
      <c r="AU181" s="28">
        <f t="shared" si="459"/>
        <v>0</v>
      </c>
      <c r="AV181" s="28">
        <f t="shared" si="459"/>
        <v>25.57</v>
      </c>
      <c r="AW181" s="28">
        <f t="shared" si="459"/>
        <v>1.6</v>
      </c>
      <c r="AX181" s="28">
        <f t="shared" si="459"/>
        <v>157.5</v>
      </c>
      <c r="AY181" s="28">
        <f t="shared" si="459"/>
        <v>13.49</v>
      </c>
      <c r="AZ181" s="28">
        <f t="shared" si="459"/>
        <v>7.5</v>
      </c>
      <c r="BA181" s="28">
        <f t="shared" si="459"/>
        <v>0</v>
      </c>
      <c r="BB181" s="28">
        <f t="shared" si="459"/>
        <v>5.25</v>
      </c>
      <c r="BC181" s="28">
        <f t="shared" si="459"/>
        <v>0</v>
      </c>
      <c r="BD181" s="28">
        <f t="shared" si="459"/>
        <v>11.25</v>
      </c>
      <c r="BE181" s="28">
        <f t="shared" si="459"/>
        <v>1</v>
      </c>
      <c r="BF181" s="28">
        <f t="shared" si="459"/>
        <v>515.46</v>
      </c>
      <c r="BG181" s="28">
        <f t="shared" si="459"/>
        <v>45.89</v>
      </c>
      <c r="BH181" s="28">
        <f t="shared" si="459"/>
        <v>24.55</v>
      </c>
      <c r="BI181" s="28">
        <f t="shared" si="459"/>
        <v>0</v>
      </c>
      <c r="BJ181" s="28">
        <f t="shared" si="459"/>
        <v>17.18</v>
      </c>
      <c r="BK181" s="28">
        <f t="shared" si="459"/>
        <v>0</v>
      </c>
      <c r="BL181" s="28">
        <f t="shared" si="459"/>
        <v>36.82</v>
      </c>
      <c r="BM181" s="28">
        <f t="shared" si="459"/>
        <v>2.6</v>
      </c>
      <c r="BN181" s="110">
        <f t="shared" si="459"/>
        <v>630</v>
      </c>
      <c r="BO181" s="110">
        <f t="shared" ref="BO181:CT181" si="460">+BO179+BO180</f>
        <v>45.89</v>
      </c>
      <c r="BP181" s="110">
        <f t="shared" si="460"/>
        <v>25</v>
      </c>
      <c r="BQ181" s="110">
        <f t="shared" si="460"/>
        <v>0</v>
      </c>
      <c r="BR181" s="110">
        <f t="shared" si="460"/>
        <v>21</v>
      </c>
      <c r="BS181" s="110">
        <f t="shared" si="460"/>
        <v>0</v>
      </c>
      <c r="BT181" s="110">
        <f t="shared" si="460"/>
        <v>42</v>
      </c>
      <c r="BU181" s="110">
        <f t="shared" si="460"/>
        <v>4</v>
      </c>
      <c r="BV181" s="110">
        <f t="shared" si="460"/>
        <v>114.54</v>
      </c>
      <c r="BW181" s="110">
        <f t="shared" si="460"/>
        <v>0</v>
      </c>
      <c r="BX181" s="110">
        <f t="shared" si="460"/>
        <v>0.45</v>
      </c>
      <c r="BY181" s="110">
        <f t="shared" si="460"/>
        <v>0</v>
      </c>
      <c r="BZ181" s="110">
        <f t="shared" si="460"/>
        <v>3.8200000000000003</v>
      </c>
      <c r="CA181" s="110">
        <f t="shared" si="460"/>
        <v>0</v>
      </c>
      <c r="CB181" s="110">
        <f t="shared" si="460"/>
        <v>5.18</v>
      </c>
      <c r="CC181" s="158">
        <f t="shared" si="460"/>
        <v>1.4</v>
      </c>
      <c r="CD181" s="110">
        <f t="shared" si="460"/>
        <v>100.22</v>
      </c>
      <c r="CE181" s="110">
        <f t="shared" si="460"/>
        <v>0</v>
      </c>
      <c r="CF181" s="110">
        <f t="shared" si="460"/>
        <v>0.45</v>
      </c>
      <c r="CG181" s="110">
        <f t="shared" si="460"/>
        <v>0</v>
      </c>
      <c r="CH181" s="110">
        <f t="shared" si="460"/>
        <v>3.8200000000000003</v>
      </c>
      <c r="CI181" s="110">
        <f t="shared" si="460"/>
        <v>0</v>
      </c>
      <c r="CJ181" s="110">
        <f t="shared" si="460"/>
        <v>5.18</v>
      </c>
      <c r="CK181" s="110">
        <f t="shared" si="460"/>
        <v>1.4</v>
      </c>
      <c r="CL181" s="110">
        <f t="shared" si="460"/>
        <v>14.32</v>
      </c>
      <c r="CM181" s="110">
        <f t="shared" si="460"/>
        <v>630</v>
      </c>
      <c r="CN181" s="110">
        <f t="shared" si="460"/>
        <v>45.89</v>
      </c>
      <c r="CO181" s="110">
        <f t="shared" si="460"/>
        <v>25</v>
      </c>
      <c r="CP181" s="110">
        <f t="shared" si="460"/>
        <v>0</v>
      </c>
      <c r="CQ181" s="110">
        <f t="shared" si="460"/>
        <v>21</v>
      </c>
      <c r="CR181" s="110">
        <f t="shared" si="460"/>
        <v>0</v>
      </c>
      <c r="CS181" s="110">
        <f t="shared" si="460"/>
        <v>42</v>
      </c>
      <c r="CT181" s="110">
        <f t="shared" si="460"/>
        <v>4</v>
      </c>
    </row>
    <row r="182" spans="1:98" ht="20.100000000000001" customHeight="1">
      <c r="A182" s="19">
        <v>36</v>
      </c>
      <c r="B182" s="20" t="s">
        <v>143</v>
      </c>
      <c r="C182" s="21">
        <v>525</v>
      </c>
      <c r="D182" s="21">
        <v>40</v>
      </c>
      <c r="E182" s="10">
        <f t="shared" ref="E182:E185" si="461">C182+D182</f>
        <v>565</v>
      </c>
      <c r="F182" s="21">
        <v>14</v>
      </c>
      <c r="G182" s="42">
        <v>0</v>
      </c>
      <c r="H182" s="10">
        <f t="shared" ref="H182:H185" si="462">F182+G182</f>
        <v>14</v>
      </c>
      <c r="I182" s="21">
        <v>15</v>
      </c>
      <c r="J182" s="21">
        <v>0</v>
      </c>
      <c r="K182" s="10">
        <f t="shared" si="333"/>
        <v>15</v>
      </c>
      <c r="L182" s="42">
        <v>50</v>
      </c>
      <c r="M182" s="42">
        <v>3</v>
      </c>
      <c r="N182" s="10">
        <f t="shared" si="272"/>
        <v>53</v>
      </c>
      <c r="O182" s="10">
        <f t="shared" ref="O182:P185" si="463">C182+F182+I182+L182</f>
        <v>604</v>
      </c>
      <c r="P182" s="23">
        <f t="shared" si="463"/>
        <v>43</v>
      </c>
      <c r="Q182" s="10">
        <f t="shared" si="449"/>
        <v>647</v>
      </c>
      <c r="R182" s="65">
        <f t="shared" si="335"/>
        <v>167.06</v>
      </c>
      <c r="S182" s="65">
        <f t="shared" si="336"/>
        <v>6</v>
      </c>
      <c r="T182" s="65">
        <f t="shared" si="337"/>
        <v>4.45</v>
      </c>
      <c r="U182" s="65">
        <f t="shared" si="338"/>
        <v>0</v>
      </c>
      <c r="V182" s="65">
        <f t="shared" si="339"/>
        <v>4.7699999999999996</v>
      </c>
      <c r="W182" s="65">
        <f t="shared" si="340"/>
        <v>0</v>
      </c>
      <c r="X182" s="70">
        <f t="shared" si="341"/>
        <v>15.91</v>
      </c>
      <c r="Y182" s="70">
        <f t="shared" si="342"/>
        <v>0.45</v>
      </c>
      <c r="AH182" s="83">
        <f t="shared" si="408"/>
        <v>131.25</v>
      </c>
      <c r="AI182" s="83">
        <f t="shared" si="409"/>
        <v>10</v>
      </c>
      <c r="AJ182" s="83">
        <f t="shared" si="410"/>
        <v>3.5</v>
      </c>
      <c r="AK182" s="83">
        <f t="shared" si="411"/>
        <v>0</v>
      </c>
      <c r="AL182" s="83">
        <f t="shared" si="412"/>
        <v>3.75</v>
      </c>
      <c r="AM182" s="83">
        <f t="shared" si="413"/>
        <v>0</v>
      </c>
      <c r="AN182" s="83">
        <f t="shared" si="414"/>
        <v>12.5</v>
      </c>
      <c r="AO182" s="83">
        <f t="shared" si="415"/>
        <v>0.75</v>
      </c>
      <c r="AP182" s="70">
        <f t="shared" si="343"/>
        <v>298.31</v>
      </c>
      <c r="AQ182" s="70">
        <f t="shared" si="344"/>
        <v>16</v>
      </c>
      <c r="AR182" s="70">
        <f t="shared" si="345"/>
        <v>7.95</v>
      </c>
      <c r="AS182" s="70">
        <f t="shared" si="346"/>
        <v>0</v>
      </c>
      <c r="AT182" s="70">
        <f t="shared" si="347"/>
        <v>8.52</v>
      </c>
      <c r="AU182" s="70">
        <f t="shared" si="348"/>
        <v>0</v>
      </c>
      <c r="AV182" s="70">
        <f t="shared" si="349"/>
        <v>28.41</v>
      </c>
      <c r="AW182" s="70">
        <f t="shared" si="350"/>
        <v>1.2</v>
      </c>
      <c r="AX182" s="70">
        <f t="shared" si="416"/>
        <v>131.25</v>
      </c>
      <c r="AY182" s="93">
        <f>ROUND(D182*16.66%,2)</f>
        <v>6.66</v>
      </c>
      <c r="AZ182" s="70">
        <f t="shared" si="418"/>
        <v>3.5</v>
      </c>
      <c r="BA182" s="70">
        <f t="shared" si="419"/>
        <v>0</v>
      </c>
      <c r="BB182" s="70">
        <f t="shared" si="420"/>
        <v>3.75</v>
      </c>
      <c r="BC182" s="70">
        <f t="shared" si="421"/>
        <v>0</v>
      </c>
      <c r="BD182" s="87">
        <f t="shared" si="428"/>
        <v>12.5</v>
      </c>
      <c r="BE182" s="87">
        <f>ROUND(M182*25%,2)-0.75</f>
        <v>0</v>
      </c>
      <c r="BF182" s="70">
        <f t="shared" si="354"/>
        <v>429.56</v>
      </c>
      <c r="BG182" s="70">
        <f t="shared" si="355"/>
        <v>22.66</v>
      </c>
      <c r="BH182" s="70">
        <f t="shared" si="356"/>
        <v>11.45</v>
      </c>
      <c r="BI182" s="70">
        <f t="shared" si="357"/>
        <v>0</v>
      </c>
      <c r="BJ182" s="70">
        <f t="shared" si="358"/>
        <v>12.27</v>
      </c>
      <c r="BK182" s="70">
        <f t="shared" si="359"/>
        <v>0</v>
      </c>
      <c r="BL182" s="70">
        <f t="shared" si="360"/>
        <v>40.909999999999997</v>
      </c>
      <c r="BM182" s="70">
        <f t="shared" si="361"/>
        <v>1.2</v>
      </c>
      <c r="BN182" s="105">
        <v>525</v>
      </c>
      <c r="BO182" s="105">
        <v>40</v>
      </c>
      <c r="BP182" s="108">
        <f>14-2</f>
        <v>12</v>
      </c>
      <c r="BQ182" s="105">
        <v>0</v>
      </c>
      <c r="BR182" s="105">
        <v>15</v>
      </c>
      <c r="BS182" s="105">
        <v>0</v>
      </c>
      <c r="BT182" s="108">
        <f>50-9</f>
        <v>41</v>
      </c>
      <c r="BU182" s="105">
        <v>3</v>
      </c>
      <c r="BV182" s="70">
        <f t="shared" si="362"/>
        <v>95.44</v>
      </c>
      <c r="BW182" s="70">
        <f t="shared" si="363"/>
        <v>17.34</v>
      </c>
      <c r="BX182" s="70">
        <f t="shared" si="364"/>
        <v>0.55000000000000004</v>
      </c>
      <c r="BY182" s="70">
        <f t="shared" si="365"/>
        <v>0</v>
      </c>
      <c r="BZ182" s="70">
        <f t="shared" si="366"/>
        <v>2.73</v>
      </c>
      <c r="CA182" s="70">
        <f t="shared" si="367"/>
        <v>0</v>
      </c>
      <c r="CB182" s="70">
        <f t="shared" si="368"/>
        <v>0.09</v>
      </c>
      <c r="CC182" s="156">
        <f t="shared" si="369"/>
        <v>1.8</v>
      </c>
      <c r="CD182" s="121">
        <f t="shared" si="451"/>
        <v>95.44</v>
      </c>
      <c r="CE182" s="70">
        <f>ROUND(BW182*75%,2)</f>
        <v>13.01</v>
      </c>
      <c r="CF182" s="70">
        <f t="shared" si="371"/>
        <v>0.55000000000000004</v>
      </c>
      <c r="CG182" s="70">
        <f t="shared" si="372"/>
        <v>0</v>
      </c>
      <c r="CH182" s="70">
        <f t="shared" si="373"/>
        <v>2.73</v>
      </c>
      <c r="CI182" s="70">
        <f t="shared" si="374"/>
        <v>0</v>
      </c>
      <c r="CJ182" s="70">
        <f t="shared" si="375"/>
        <v>0.09</v>
      </c>
      <c r="CK182" s="70">
        <f t="shared" si="376"/>
        <v>1.8</v>
      </c>
      <c r="CL182" s="70"/>
      <c r="CM182" s="70">
        <f t="shared" si="377"/>
        <v>525</v>
      </c>
      <c r="CN182" s="70">
        <f t="shared" si="378"/>
        <v>35.67</v>
      </c>
      <c r="CO182" s="70">
        <f t="shared" si="379"/>
        <v>12</v>
      </c>
      <c r="CP182" s="70">
        <f t="shared" si="380"/>
        <v>0</v>
      </c>
      <c r="CQ182" s="70">
        <f t="shared" si="381"/>
        <v>15</v>
      </c>
      <c r="CR182" s="70">
        <f t="shared" si="382"/>
        <v>0</v>
      </c>
      <c r="CS182" s="70">
        <f t="shared" si="383"/>
        <v>41</v>
      </c>
      <c r="CT182" s="70">
        <f t="shared" si="384"/>
        <v>3</v>
      </c>
    </row>
    <row r="183" spans="1:98" ht="20.100000000000001" customHeight="1">
      <c r="A183" s="19">
        <v>37</v>
      </c>
      <c r="B183" s="20" t="s">
        <v>144</v>
      </c>
      <c r="C183" s="21">
        <v>800</v>
      </c>
      <c r="D183" s="21">
        <v>75</v>
      </c>
      <c r="E183" s="10">
        <f t="shared" si="461"/>
        <v>875</v>
      </c>
      <c r="F183" s="21">
        <v>15</v>
      </c>
      <c r="G183" s="42">
        <v>5</v>
      </c>
      <c r="H183" s="10">
        <f t="shared" si="462"/>
        <v>20</v>
      </c>
      <c r="I183" s="21">
        <v>25</v>
      </c>
      <c r="J183" s="21">
        <v>0</v>
      </c>
      <c r="K183" s="10">
        <f t="shared" si="333"/>
        <v>25</v>
      </c>
      <c r="L183" s="42">
        <v>40</v>
      </c>
      <c r="M183" s="42">
        <v>10</v>
      </c>
      <c r="N183" s="10">
        <f t="shared" ref="N183:N259" si="464">L183+M183</f>
        <v>50</v>
      </c>
      <c r="O183" s="10">
        <f t="shared" si="463"/>
        <v>880</v>
      </c>
      <c r="P183" s="23">
        <f t="shared" si="463"/>
        <v>90</v>
      </c>
      <c r="Q183" s="10">
        <f t="shared" si="449"/>
        <v>970</v>
      </c>
      <c r="R183" s="65">
        <f>ROUND(C183*31.82%,2)-0.02</f>
        <v>254.54</v>
      </c>
      <c r="S183" s="65">
        <f t="shared" si="336"/>
        <v>11.25</v>
      </c>
      <c r="T183" s="65">
        <f t="shared" si="337"/>
        <v>4.7699999999999996</v>
      </c>
      <c r="U183" s="65">
        <f t="shared" si="338"/>
        <v>0.75</v>
      </c>
      <c r="V183" s="65">
        <f t="shared" si="339"/>
        <v>7.96</v>
      </c>
      <c r="W183" s="65">
        <f t="shared" si="340"/>
        <v>0</v>
      </c>
      <c r="X183" s="70">
        <f t="shared" si="341"/>
        <v>12.73</v>
      </c>
      <c r="Y183" s="70">
        <f t="shared" si="342"/>
        <v>1.5</v>
      </c>
      <c r="AH183" s="83">
        <f t="shared" si="408"/>
        <v>200</v>
      </c>
      <c r="AI183" s="83">
        <f t="shared" si="409"/>
        <v>18.75</v>
      </c>
      <c r="AJ183" s="83">
        <f t="shared" si="410"/>
        <v>3.75</v>
      </c>
      <c r="AK183" s="83">
        <f t="shared" si="411"/>
        <v>1.25</v>
      </c>
      <c r="AL183" s="83">
        <f t="shared" si="412"/>
        <v>6.25</v>
      </c>
      <c r="AM183" s="83">
        <f t="shared" si="413"/>
        <v>0</v>
      </c>
      <c r="AN183" s="83">
        <f t="shared" si="414"/>
        <v>10</v>
      </c>
      <c r="AO183" s="83">
        <f t="shared" si="415"/>
        <v>2.5</v>
      </c>
      <c r="AP183" s="70">
        <f t="shared" si="343"/>
        <v>454.53999999999996</v>
      </c>
      <c r="AQ183" s="70">
        <f t="shared" si="344"/>
        <v>30</v>
      </c>
      <c r="AR183" s="70">
        <f t="shared" si="345"/>
        <v>8.52</v>
      </c>
      <c r="AS183" s="70">
        <f t="shared" si="346"/>
        <v>2</v>
      </c>
      <c r="AT183" s="70">
        <f t="shared" si="347"/>
        <v>14.21</v>
      </c>
      <c r="AU183" s="70">
        <f t="shared" si="348"/>
        <v>0</v>
      </c>
      <c r="AV183" s="70">
        <f t="shared" si="349"/>
        <v>22.73</v>
      </c>
      <c r="AW183" s="70">
        <f t="shared" si="350"/>
        <v>4</v>
      </c>
      <c r="AX183" s="70">
        <f t="shared" si="416"/>
        <v>200</v>
      </c>
      <c r="AY183" s="93">
        <f>ROUND(D183*16.66%,2)</f>
        <v>12.5</v>
      </c>
      <c r="AZ183" s="70">
        <f t="shared" si="418"/>
        <v>3.75</v>
      </c>
      <c r="BA183" s="70">
        <f t="shared" si="419"/>
        <v>1.25</v>
      </c>
      <c r="BB183" s="70">
        <f t="shared" si="420"/>
        <v>6.25</v>
      </c>
      <c r="BC183" s="70">
        <f t="shared" si="421"/>
        <v>0</v>
      </c>
      <c r="BD183" s="70">
        <f t="shared" si="428"/>
        <v>10</v>
      </c>
      <c r="BE183" s="70">
        <f t="shared" si="422"/>
        <v>2.5</v>
      </c>
      <c r="BF183" s="70">
        <f t="shared" si="354"/>
        <v>654.54</v>
      </c>
      <c r="BG183" s="70">
        <f t="shared" si="355"/>
        <v>42.5</v>
      </c>
      <c r="BH183" s="70">
        <f t="shared" si="356"/>
        <v>12.27</v>
      </c>
      <c r="BI183" s="70">
        <f t="shared" si="357"/>
        <v>3.25</v>
      </c>
      <c r="BJ183" s="70">
        <f t="shared" si="358"/>
        <v>20.46</v>
      </c>
      <c r="BK183" s="70">
        <f t="shared" si="359"/>
        <v>0</v>
      </c>
      <c r="BL183" s="70">
        <f t="shared" si="360"/>
        <v>32.730000000000004</v>
      </c>
      <c r="BM183" s="70">
        <f t="shared" si="361"/>
        <v>6.5</v>
      </c>
      <c r="BN183" s="105">
        <v>800</v>
      </c>
      <c r="BO183" s="107">
        <f>75</f>
        <v>75</v>
      </c>
      <c r="BP183" s="105">
        <v>15</v>
      </c>
      <c r="BQ183" s="105">
        <v>5</v>
      </c>
      <c r="BR183" s="105">
        <v>25</v>
      </c>
      <c r="BS183" s="105">
        <v>0</v>
      </c>
      <c r="BT183" s="105">
        <v>40</v>
      </c>
      <c r="BU183" s="105">
        <v>10</v>
      </c>
      <c r="BV183" s="70">
        <f t="shared" si="362"/>
        <v>145.46</v>
      </c>
      <c r="BW183" s="70">
        <f t="shared" si="363"/>
        <v>32.5</v>
      </c>
      <c r="BX183" s="70">
        <f t="shared" si="364"/>
        <v>2.73</v>
      </c>
      <c r="BY183" s="70">
        <f t="shared" si="365"/>
        <v>1.75</v>
      </c>
      <c r="BZ183" s="70">
        <f t="shared" si="366"/>
        <v>4.54</v>
      </c>
      <c r="CA183" s="70">
        <f t="shared" si="367"/>
        <v>0</v>
      </c>
      <c r="CB183" s="70">
        <f t="shared" si="368"/>
        <v>7.27</v>
      </c>
      <c r="CC183" s="156">
        <f t="shared" si="369"/>
        <v>3.5</v>
      </c>
      <c r="CD183" s="121">
        <f t="shared" si="451"/>
        <v>145.46</v>
      </c>
      <c r="CE183" s="70">
        <f>ROUND(BW183*75%,2)</f>
        <v>24.38</v>
      </c>
      <c r="CF183" s="70">
        <f t="shared" si="371"/>
        <v>2.73</v>
      </c>
      <c r="CG183" s="70">
        <f t="shared" si="372"/>
        <v>1.75</v>
      </c>
      <c r="CH183" s="70">
        <f t="shared" si="373"/>
        <v>4.54</v>
      </c>
      <c r="CI183" s="70">
        <f t="shared" si="374"/>
        <v>0</v>
      </c>
      <c r="CJ183" s="70">
        <f t="shared" si="375"/>
        <v>7.27</v>
      </c>
      <c r="CK183" s="70">
        <f t="shared" si="376"/>
        <v>3.5</v>
      </c>
      <c r="CL183" s="70">
        <v>0</v>
      </c>
      <c r="CM183" s="70">
        <f t="shared" si="377"/>
        <v>800</v>
      </c>
      <c r="CN183" s="70">
        <f t="shared" si="378"/>
        <v>66.88</v>
      </c>
      <c r="CO183" s="70">
        <f t="shared" si="379"/>
        <v>15</v>
      </c>
      <c r="CP183" s="70">
        <f t="shared" si="380"/>
        <v>5</v>
      </c>
      <c r="CQ183" s="70">
        <f t="shared" si="381"/>
        <v>25</v>
      </c>
      <c r="CR183" s="70">
        <f t="shared" si="382"/>
        <v>0</v>
      </c>
      <c r="CS183" s="70">
        <f t="shared" si="383"/>
        <v>40</v>
      </c>
      <c r="CT183" s="70">
        <f t="shared" si="384"/>
        <v>10</v>
      </c>
    </row>
    <row r="184" spans="1:98" ht="20.100000000000001" customHeight="1">
      <c r="A184" s="19">
        <v>38</v>
      </c>
      <c r="B184" s="20" t="s">
        <v>145</v>
      </c>
      <c r="C184" s="21">
        <v>100</v>
      </c>
      <c r="D184" s="21">
        <v>15</v>
      </c>
      <c r="E184" s="10">
        <f t="shared" si="461"/>
        <v>115</v>
      </c>
      <c r="F184" s="21">
        <v>40</v>
      </c>
      <c r="G184" s="42">
        <v>20</v>
      </c>
      <c r="H184" s="10">
        <f t="shared" si="462"/>
        <v>60</v>
      </c>
      <c r="I184" s="21">
        <v>50</v>
      </c>
      <c r="J184" s="21">
        <v>0</v>
      </c>
      <c r="K184" s="10">
        <f t="shared" si="333"/>
        <v>50</v>
      </c>
      <c r="L184" s="42">
        <v>10</v>
      </c>
      <c r="M184" s="42">
        <v>6</v>
      </c>
      <c r="N184" s="10">
        <f t="shared" si="464"/>
        <v>16</v>
      </c>
      <c r="O184" s="10">
        <f t="shared" si="463"/>
        <v>200</v>
      </c>
      <c r="P184" s="23">
        <f t="shared" si="463"/>
        <v>41</v>
      </c>
      <c r="Q184" s="10">
        <f t="shared" si="449"/>
        <v>241</v>
      </c>
      <c r="R184" s="65">
        <f t="shared" si="335"/>
        <v>31.82</v>
      </c>
      <c r="S184" s="65">
        <f t="shared" si="336"/>
        <v>2.25</v>
      </c>
      <c r="T184" s="65">
        <f t="shared" si="337"/>
        <v>12.73</v>
      </c>
      <c r="U184" s="65">
        <f t="shared" si="338"/>
        <v>3</v>
      </c>
      <c r="V184" s="65">
        <f t="shared" si="339"/>
        <v>15.91</v>
      </c>
      <c r="W184" s="65">
        <f t="shared" si="340"/>
        <v>0</v>
      </c>
      <c r="X184" s="70">
        <f t="shared" si="341"/>
        <v>3.18</v>
      </c>
      <c r="Y184" s="70">
        <f t="shared" si="342"/>
        <v>0.9</v>
      </c>
      <c r="AH184" s="83">
        <f t="shared" si="408"/>
        <v>25</v>
      </c>
      <c r="AI184" s="83">
        <f t="shared" si="409"/>
        <v>3.75</v>
      </c>
      <c r="AJ184" s="83">
        <f t="shared" si="410"/>
        <v>10</v>
      </c>
      <c r="AK184" s="83">
        <f t="shared" si="411"/>
        <v>5</v>
      </c>
      <c r="AL184" s="83">
        <f t="shared" si="412"/>
        <v>12.5</v>
      </c>
      <c r="AM184" s="83">
        <f t="shared" si="413"/>
        <v>0</v>
      </c>
      <c r="AN184" s="83">
        <f t="shared" si="414"/>
        <v>2.5</v>
      </c>
      <c r="AO184" s="83">
        <f t="shared" si="415"/>
        <v>1.5</v>
      </c>
      <c r="AP184" s="70">
        <f t="shared" si="343"/>
        <v>56.82</v>
      </c>
      <c r="AQ184" s="70">
        <f t="shared" si="344"/>
        <v>6</v>
      </c>
      <c r="AR184" s="70">
        <f t="shared" si="345"/>
        <v>22.73</v>
      </c>
      <c r="AS184" s="70">
        <f t="shared" si="346"/>
        <v>8</v>
      </c>
      <c r="AT184" s="70">
        <f t="shared" si="347"/>
        <v>28.41</v>
      </c>
      <c r="AU184" s="70">
        <f t="shared" si="348"/>
        <v>0</v>
      </c>
      <c r="AV184" s="70">
        <f t="shared" si="349"/>
        <v>5.68</v>
      </c>
      <c r="AW184" s="70">
        <f t="shared" si="350"/>
        <v>2.4</v>
      </c>
      <c r="AX184" s="93">
        <f>ROUND(C184*16.66%,2)</f>
        <v>16.66</v>
      </c>
      <c r="AY184" s="70">
        <f t="shared" si="417"/>
        <v>3.75</v>
      </c>
      <c r="AZ184" s="70">
        <f t="shared" si="418"/>
        <v>10</v>
      </c>
      <c r="BA184" s="70">
        <f t="shared" si="419"/>
        <v>5</v>
      </c>
      <c r="BB184" s="70">
        <f t="shared" si="420"/>
        <v>12.5</v>
      </c>
      <c r="BC184" s="70">
        <f t="shared" si="421"/>
        <v>0</v>
      </c>
      <c r="BD184" s="70">
        <f t="shared" si="428"/>
        <v>2.5</v>
      </c>
      <c r="BE184" s="70">
        <f t="shared" si="422"/>
        <v>1.5</v>
      </c>
      <c r="BF184" s="70">
        <f t="shared" si="354"/>
        <v>73.48</v>
      </c>
      <c r="BG184" s="70">
        <f t="shared" si="355"/>
        <v>9.75</v>
      </c>
      <c r="BH184" s="70">
        <f t="shared" si="356"/>
        <v>32.730000000000004</v>
      </c>
      <c r="BI184" s="70">
        <f t="shared" si="357"/>
        <v>13</v>
      </c>
      <c r="BJ184" s="70">
        <f t="shared" si="358"/>
        <v>40.909999999999997</v>
      </c>
      <c r="BK184" s="70">
        <f t="shared" si="359"/>
        <v>0</v>
      </c>
      <c r="BL184" s="70">
        <f t="shared" si="360"/>
        <v>8.18</v>
      </c>
      <c r="BM184" s="70">
        <f t="shared" si="361"/>
        <v>3.9</v>
      </c>
      <c r="BN184" s="105">
        <v>100</v>
      </c>
      <c r="BO184" s="105">
        <v>15</v>
      </c>
      <c r="BP184" s="105">
        <v>40</v>
      </c>
      <c r="BQ184" s="105">
        <v>20</v>
      </c>
      <c r="BR184" s="105">
        <v>50</v>
      </c>
      <c r="BS184" s="105">
        <v>0</v>
      </c>
      <c r="BT184" s="105">
        <v>10</v>
      </c>
      <c r="BU184" s="105">
        <v>6</v>
      </c>
      <c r="BV184" s="70">
        <f t="shared" si="362"/>
        <v>26.52</v>
      </c>
      <c r="BW184" s="70">
        <f t="shared" si="363"/>
        <v>5.25</v>
      </c>
      <c r="BX184" s="70">
        <f t="shared" si="364"/>
        <v>7.27</v>
      </c>
      <c r="BY184" s="70">
        <f t="shared" si="365"/>
        <v>7</v>
      </c>
      <c r="BZ184" s="70">
        <f t="shared" si="366"/>
        <v>9.09</v>
      </c>
      <c r="CA184" s="70">
        <f t="shared" si="367"/>
        <v>0</v>
      </c>
      <c r="CB184" s="70">
        <f t="shared" si="368"/>
        <v>1.82</v>
      </c>
      <c r="CC184" s="156">
        <f t="shared" si="369"/>
        <v>2.1</v>
      </c>
      <c r="CD184" s="70">
        <f>ROUND(BV184*75%,2)</f>
        <v>19.89</v>
      </c>
      <c r="CE184" s="121">
        <f t="shared" si="451"/>
        <v>5.25</v>
      </c>
      <c r="CF184" s="70">
        <f t="shared" si="371"/>
        <v>7.27</v>
      </c>
      <c r="CG184" s="70">
        <f t="shared" si="372"/>
        <v>7</v>
      </c>
      <c r="CH184" s="70">
        <f t="shared" si="373"/>
        <v>9.09</v>
      </c>
      <c r="CI184" s="70">
        <f t="shared" si="374"/>
        <v>0</v>
      </c>
      <c r="CJ184" s="70">
        <f t="shared" si="375"/>
        <v>1.82</v>
      </c>
      <c r="CK184" s="70">
        <f t="shared" si="376"/>
        <v>2.1</v>
      </c>
      <c r="CL184" s="70">
        <v>6.63</v>
      </c>
      <c r="CM184" s="70">
        <f t="shared" si="377"/>
        <v>100</v>
      </c>
      <c r="CN184" s="70">
        <f t="shared" si="378"/>
        <v>15</v>
      </c>
      <c r="CO184" s="70">
        <f t="shared" si="379"/>
        <v>40</v>
      </c>
      <c r="CP184" s="70">
        <f t="shared" si="380"/>
        <v>20</v>
      </c>
      <c r="CQ184" s="70">
        <f t="shared" si="381"/>
        <v>50</v>
      </c>
      <c r="CR184" s="70">
        <f t="shared" si="382"/>
        <v>0</v>
      </c>
      <c r="CS184" s="70">
        <f t="shared" si="383"/>
        <v>10</v>
      </c>
      <c r="CT184" s="70">
        <f t="shared" si="384"/>
        <v>6</v>
      </c>
    </row>
    <row r="185" spans="1:98" ht="20.100000000000001" customHeight="1">
      <c r="A185" s="19">
        <v>39</v>
      </c>
      <c r="B185" s="20" t="s">
        <v>146</v>
      </c>
      <c r="C185" s="21">
        <v>70</v>
      </c>
      <c r="D185" s="21">
        <v>20</v>
      </c>
      <c r="E185" s="10">
        <f t="shared" si="461"/>
        <v>90</v>
      </c>
      <c r="F185" s="21">
        <v>130</v>
      </c>
      <c r="G185" s="42">
        <v>50</v>
      </c>
      <c r="H185" s="10">
        <f t="shared" si="462"/>
        <v>180</v>
      </c>
      <c r="I185" s="21">
        <v>55</v>
      </c>
      <c r="J185" s="21">
        <v>0</v>
      </c>
      <c r="K185" s="10">
        <f t="shared" si="333"/>
        <v>55</v>
      </c>
      <c r="L185" s="42">
        <v>25</v>
      </c>
      <c r="M185" s="42">
        <v>10</v>
      </c>
      <c r="N185" s="10">
        <f t="shared" si="464"/>
        <v>35</v>
      </c>
      <c r="O185" s="10">
        <f t="shared" si="463"/>
        <v>280</v>
      </c>
      <c r="P185" s="23">
        <f t="shared" si="463"/>
        <v>80</v>
      </c>
      <c r="Q185" s="10">
        <f t="shared" si="449"/>
        <v>360</v>
      </c>
      <c r="R185" s="65">
        <f t="shared" si="335"/>
        <v>22.27</v>
      </c>
      <c r="S185" s="65">
        <f t="shared" si="336"/>
        <v>3</v>
      </c>
      <c r="T185" s="65">
        <f t="shared" si="337"/>
        <v>41.37</v>
      </c>
      <c r="U185" s="65">
        <f t="shared" si="338"/>
        <v>7.5</v>
      </c>
      <c r="V185" s="65">
        <f t="shared" si="339"/>
        <v>17.5</v>
      </c>
      <c r="W185" s="65">
        <f t="shared" si="340"/>
        <v>0</v>
      </c>
      <c r="X185" s="70">
        <f t="shared" si="341"/>
        <v>7.96</v>
      </c>
      <c r="Y185" s="70">
        <f t="shared" si="342"/>
        <v>1.5</v>
      </c>
      <c r="AH185" s="83">
        <f t="shared" si="408"/>
        <v>17.5</v>
      </c>
      <c r="AI185" s="83">
        <f t="shared" si="409"/>
        <v>5</v>
      </c>
      <c r="AJ185" s="83">
        <f t="shared" si="410"/>
        <v>32.5</v>
      </c>
      <c r="AK185" s="83">
        <f t="shared" si="411"/>
        <v>12.5</v>
      </c>
      <c r="AL185" s="83">
        <f t="shared" si="412"/>
        <v>13.75</v>
      </c>
      <c r="AM185" s="83">
        <f t="shared" si="413"/>
        <v>0</v>
      </c>
      <c r="AN185" s="83">
        <f t="shared" si="414"/>
        <v>6.25</v>
      </c>
      <c r="AO185" s="83">
        <f t="shared" si="415"/>
        <v>2.5</v>
      </c>
      <c r="AP185" s="70">
        <f t="shared" si="343"/>
        <v>39.769999999999996</v>
      </c>
      <c r="AQ185" s="70">
        <f t="shared" si="344"/>
        <v>8</v>
      </c>
      <c r="AR185" s="70">
        <f t="shared" si="345"/>
        <v>73.87</v>
      </c>
      <c r="AS185" s="70">
        <f t="shared" si="346"/>
        <v>20</v>
      </c>
      <c r="AT185" s="70">
        <f t="shared" si="347"/>
        <v>31.25</v>
      </c>
      <c r="AU185" s="70">
        <f t="shared" si="348"/>
        <v>0</v>
      </c>
      <c r="AV185" s="70">
        <f t="shared" si="349"/>
        <v>14.21</v>
      </c>
      <c r="AW185" s="70">
        <f t="shared" si="350"/>
        <v>4</v>
      </c>
      <c r="AX185" s="93">
        <f>ROUND(C185*16.66%,2)</f>
        <v>11.66</v>
      </c>
      <c r="AY185" s="70">
        <f t="shared" si="417"/>
        <v>5</v>
      </c>
      <c r="AZ185" s="70">
        <f t="shared" si="418"/>
        <v>32.5</v>
      </c>
      <c r="BA185" s="70">
        <f t="shared" si="419"/>
        <v>12.5</v>
      </c>
      <c r="BB185" s="70">
        <f t="shared" si="420"/>
        <v>13.75</v>
      </c>
      <c r="BC185" s="70">
        <f t="shared" si="421"/>
        <v>0</v>
      </c>
      <c r="BD185" s="70">
        <f t="shared" si="428"/>
        <v>6.25</v>
      </c>
      <c r="BE185" s="70">
        <f t="shared" si="422"/>
        <v>2.5</v>
      </c>
      <c r="BF185" s="70">
        <f t="shared" si="354"/>
        <v>51.429999999999993</v>
      </c>
      <c r="BG185" s="70">
        <f t="shared" si="355"/>
        <v>13</v>
      </c>
      <c r="BH185" s="70">
        <f t="shared" si="356"/>
        <v>106.37</v>
      </c>
      <c r="BI185" s="70">
        <f t="shared" si="357"/>
        <v>32.5</v>
      </c>
      <c r="BJ185" s="70">
        <f t="shared" si="358"/>
        <v>45</v>
      </c>
      <c r="BK185" s="70">
        <f t="shared" si="359"/>
        <v>0</v>
      </c>
      <c r="BL185" s="70">
        <f t="shared" si="360"/>
        <v>20.46</v>
      </c>
      <c r="BM185" s="70">
        <f t="shared" si="361"/>
        <v>6.5</v>
      </c>
      <c r="BN185" s="105">
        <v>70</v>
      </c>
      <c r="BO185" s="105">
        <v>20</v>
      </c>
      <c r="BP185" s="105">
        <v>130</v>
      </c>
      <c r="BQ185" s="105">
        <v>50</v>
      </c>
      <c r="BR185" s="105">
        <v>55</v>
      </c>
      <c r="BS185" s="105">
        <v>0</v>
      </c>
      <c r="BT185" s="105">
        <v>25</v>
      </c>
      <c r="BU185" s="105">
        <v>10</v>
      </c>
      <c r="BV185" s="70">
        <f t="shared" si="362"/>
        <v>18.57</v>
      </c>
      <c r="BW185" s="70">
        <f t="shared" si="363"/>
        <v>7</v>
      </c>
      <c r="BX185" s="70">
        <f t="shared" si="364"/>
        <v>23.63</v>
      </c>
      <c r="BY185" s="70">
        <f t="shared" si="365"/>
        <v>17.5</v>
      </c>
      <c r="BZ185" s="70">
        <f t="shared" si="366"/>
        <v>10</v>
      </c>
      <c r="CA185" s="70">
        <f t="shared" si="367"/>
        <v>0</v>
      </c>
      <c r="CB185" s="70">
        <f t="shared" si="368"/>
        <v>4.54</v>
      </c>
      <c r="CC185" s="156">
        <f t="shared" si="369"/>
        <v>3.5</v>
      </c>
      <c r="CD185" s="70">
        <f t="shared" ref="CD185" si="465">ROUND(BV185*75%,2)</f>
        <v>13.93</v>
      </c>
      <c r="CE185" s="121">
        <f t="shared" si="451"/>
        <v>7</v>
      </c>
      <c r="CF185" s="70">
        <f t="shared" si="371"/>
        <v>23.63</v>
      </c>
      <c r="CG185" s="70">
        <f t="shared" si="372"/>
        <v>17.5</v>
      </c>
      <c r="CH185" s="70">
        <f t="shared" si="373"/>
        <v>10</v>
      </c>
      <c r="CI185" s="70">
        <f t="shared" si="374"/>
        <v>0</v>
      </c>
      <c r="CJ185" s="70">
        <f t="shared" si="375"/>
        <v>4.54</v>
      </c>
      <c r="CK185" s="70">
        <f t="shared" si="376"/>
        <v>3.5</v>
      </c>
      <c r="CL185" s="70">
        <v>4.6399999999999997</v>
      </c>
      <c r="CM185" s="70">
        <f t="shared" si="377"/>
        <v>70</v>
      </c>
      <c r="CN185" s="70">
        <f t="shared" si="378"/>
        <v>20</v>
      </c>
      <c r="CO185" s="70">
        <f t="shared" si="379"/>
        <v>130</v>
      </c>
      <c r="CP185" s="70">
        <f t="shared" si="380"/>
        <v>50</v>
      </c>
      <c r="CQ185" s="70">
        <f t="shared" si="381"/>
        <v>55</v>
      </c>
      <c r="CR185" s="70">
        <f t="shared" si="382"/>
        <v>0</v>
      </c>
      <c r="CS185" s="70">
        <f t="shared" si="383"/>
        <v>25</v>
      </c>
      <c r="CT185" s="70">
        <f t="shared" si="384"/>
        <v>10</v>
      </c>
    </row>
    <row r="186" spans="1:98" s="29" customFormat="1" ht="20.100000000000001" customHeight="1">
      <c r="A186" s="26"/>
      <c r="B186" s="27" t="s">
        <v>144</v>
      </c>
      <c r="C186" s="28">
        <f t="shared" ref="C186:M186" si="466">+C183+C184+C185</f>
        <v>970</v>
      </c>
      <c r="D186" s="28">
        <f t="shared" si="466"/>
        <v>110</v>
      </c>
      <c r="E186" s="28">
        <f t="shared" si="466"/>
        <v>1080</v>
      </c>
      <c r="F186" s="28">
        <f t="shared" si="466"/>
        <v>185</v>
      </c>
      <c r="G186" s="28">
        <f t="shared" si="466"/>
        <v>75</v>
      </c>
      <c r="H186" s="28">
        <f t="shared" si="466"/>
        <v>260</v>
      </c>
      <c r="I186" s="28">
        <f t="shared" si="466"/>
        <v>130</v>
      </c>
      <c r="J186" s="28">
        <f t="shared" si="466"/>
        <v>0</v>
      </c>
      <c r="K186" s="28">
        <f t="shared" si="466"/>
        <v>130</v>
      </c>
      <c r="L186" s="28">
        <f t="shared" si="466"/>
        <v>75</v>
      </c>
      <c r="M186" s="28">
        <f t="shared" si="466"/>
        <v>26</v>
      </c>
      <c r="N186" s="28">
        <f t="shared" ref="N186:BY186" si="467">+N183+N184+N185</f>
        <v>101</v>
      </c>
      <c r="O186" s="28">
        <f t="shared" si="467"/>
        <v>1360</v>
      </c>
      <c r="P186" s="28">
        <f t="shared" si="467"/>
        <v>211</v>
      </c>
      <c r="Q186" s="28">
        <f t="shared" si="467"/>
        <v>1571</v>
      </c>
      <c r="R186" s="28">
        <f t="shared" si="467"/>
        <v>308.63</v>
      </c>
      <c r="S186" s="28">
        <f t="shared" si="467"/>
        <v>16.5</v>
      </c>
      <c r="T186" s="28">
        <f t="shared" si="467"/>
        <v>58.87</v>
      </c>
      <c r="U186" s="28">
        <f t="shared" si="467"/>
        <v>11.25</v>
      </c>
      <c r="V186" s="28">
        <f t="shared" si="467"/>
        <v>41.370000000000005</v>
      </c>
      <c r="W186" s="75">
        <f t="shared" si="467"/>
        <v>0</v>
      </c>
      <c r="X186" s="28">
        <f t="shared" si="467"/>
        <v>23.87</v>
      </c>
      <c r="Y186" s="28">
        <f t="shared" si="467"/>
        <v>3.9</v>
      </c>
      <c r="Z186" s="28">
        <f t="shared" si="467"/>
        <v>0</v>
      </c>
      <c r="AA186" s="28">
        <f t="shared" si="467"/>
        <v>0</v>
      </c>
      <c r="AB186" s="28">
        <f t="shared" si="467"/>
        <v>0</v>
      </c>
      <c r="AC186" s="28">
        <f t="shared" si="467"/>
        <v>0</v>
      </c>
      <c r="AD186" s="28">
        <f t="shared" si="467"/>
        <v>0</v>
      </c>
      <c r="AE186" s="28">
        <f t="shared" si="467"/>
        <v>0</v>
      </c>
      <c r="AF186" s="28">
        <f t="shared" si="467"/>
        <v>0</v>
      </c>
      <c r="AG186" s="28">
        <f t="shared" si="467"/>
        <v>0</v>
      </c>
      <c r="AH186" s="28">
        <f t="shared" si="467"/>
        <v>242.5</v>
      </c>
      <c r="AI186" s="28">
        <f t="shared" si="467"/>
        <v>27.5</v>
      </c>
      <c r="AJ186" s="28">
        <f t="shared" si="467"/>
        <v>46.25</v>
      </c>
      <c r="AK186" s="28">
        <f t="shared" si="467"/>
        <v>18.75</v>
      </c>
      <c r="AL186" s="28">
        <f t="shared" si="467"/>
        <v>32.5</v>
      </c>
      <c r="AM186" s="28">
        <f t="shared" si="467"/>
        <v>0</v>
      </c>
      <c r="AN186" s="28">
        <f t="shared" si="467"/>
        <v>18.75</v>
      </c>
      <c r="AO186" s="28">
        <f t="shared" si="467"/>
        <v>6.5</v>
      </c>
      <c r="AP186" s="28">
        <f t="shared" si="467"/>
        <v>551.13</v>
      </c>
      <c r="AQ186" s="28">
        <f t="shared" si="467"/>
        <v>44</v>
      </c>
      <c r="AR186" s="28">
        <f t="shared" si="467"/>
        <v>105.12</v>
      </c>
      <c r="AS186" s="28">
        <f t="shared" si="467"/>
        <v>30</v>
      </c>
      <c r="AT186" s="28">
        <f t="shared" si="467"/>
        <v>73.87</v>
      </c>
      <c r="AU186" s="28">
        <f t="shared" si="467"/>
        <v>0</v>
      </c>
      <c r="AV186" s="28">
        <f t="shared" si="467"/>
        <v>42.620000000000005</v>
      </c>
      <c r="AW186" s="28">
        <f t="shared" si="467"/>
        <v>10.4</v>
      </c>
      <c r="AX186" s="28">
        <f t="shared" si="467"/>
        <v>228.32</v>
      </c>
      <c r="AY186" s="28">
        <f t="shared" si="467"/>
        <v>21.25</v>
      </c>
      <c r="AZ186" s="28">
        <f t="shared" si="467"/>
        <v>46.25</v>
      </c>
      <c r="BA186" s="28">
        <f t="shared" si="467"/>
        <v>18.75</v>
      </c>
      <c r="BB186" s="28">
        <f t="shared" si="467"/>
        <v>32.5</v>
      </c>
      <c r="BC186" s="28">
        <f t="shared" si="467"/>
        <v>0</v>
      </c>
      <c r="BD186" s="28">
        <f t="shared" si="467"/>
        <v>18.75</v>
      </c>
      <c r="BE186" s="28">
        <f t="shared" si="467"/>
        <v>6.5</v>
      </c>
      <c r="BF186" s="28">
        <f t="shared" si="467"/>
        <v>779.44999999999993</v>
      </c>
      <c r="BG186" s="28">
        <f t="shared" si="467"/>
        <v>65.25</v>
      </c>
      <c r="BH186" s="28">
        <f t="shared" si="467"/>
        <v>151.37</v>
      </c>
      <c r="BI186" s="28">
        <f t="shared" si="467"/>
        <v>48.75</v>
      </c>
      <c r="BJ186" s="28">
        <f t="shared" si="467"/>
        <v>106.37</v>
      </c>
      <c r="BK186" s="28">
        <f t="shared" si="467"/>
        <v>0</v>
      </c>
      <c r="BL186" s="28">
        <f t="shared" si="467"/>
        <v>61.370000000000005</v>
      </c>
      <c r="BM186" s="28">
        <f t="shared" si="467"/>
        <v>16.899999999999999</v>
      </c>
      <c r="BN186" s="110">
        <f t="shared" si="467"/>
        <v>970</v>
      </c>
      <c r="BO186" s="110">
        <f t="shared" si="467"/>
        <v>110</v>
      </c>
      <c r="BP186" s="110">
        <f t="shared" si="467"/>
        <v>185</v>
      </c>
      <c r="BQ186" s="110">
        <f t="shared" si="467"/>
        <v>75</v>
      </c>
      <c r="BR186" s="110">
        <f t="shared" si="467"/>
        <v>130</v>
      </c>
      <c r="BS186" s="110">
        <f t="shared" si="467"/>
        <v>0</v>
      </c>
      <c r="BT186" s="110">
        <f t="shared" si="467"/>
        <v>75</v>
      </c>
      <c r="BU186" s="110">
        <f t="shared" si="467"/>
        <v>26</v>
      </c>
      <c r="BV186" s="110">
        <f t="shared" si="467"/>
        <v>190.55</v>
      </c>
      <c r="BW186" s="110">
        <f t="shared" si="467"/>
        <v>44.75</v>
      </c>
      <c r="BX186" s="110">
        <f t="shared" si="467"/>
        <v>33.629999999999995</v>
      </c>
      <c r="BY186" s="110">
        <f t="shared" si="467"/>
        <v>26.25</v>
      </c>
      <c r="BZ186" s="110">
        <f t="shared" ref="BZ186:CJ186" si="468">+BZ183+BZ184+BZ185</f>
        <v>23.63</v>
      </c>
      <c r="CA186" s="110">
        <f t="shared" si="468"/>
        <v>0</v>
      </c>
      <c r="CB186" s="110">
        <f t="shared" si="468"/>
        <v>13.629999999999999</v>
      </c>
      <c r="CC186" s="158">
        <f t="shared" si="468"/>
        <v>9.1</v>
      </c>
      <c r="CD186" s="110">
        <f t="shared" si="468"/>
        <v>179.28000000000003</v>
      </c>
      <c r="CE186" s="110">
        <f t="shared" si="468"/>
        <v>36.629999999999995</v>
      </c>
      <c r="CF186" s="110">
        <f t="shared" si="468"/>
        <v>33.629999999999995</v>
      </c>
      <c r="CG186" s="110">
        <f t="shared" si="468"/>
        <v>26.25</v>
      </c>
      <c r="CH186" s="110">
        <f t="shared" si="468"/>
        <v>23.63</v>
      </c>
      <c r="CI186" s="110">
        <f t="shared" si="468"/>
        <v>0</v>
      </c>
      <c r="CJ186" s="110">
        <f t="shared" si="468"/>
        <v>13.629999999999999</v>
      </c>
      <c r="CK186" s="110">
        <f t="shared" ref="CK186:CT186" si="469">+CK183+CK184+CK185</f>
        <v>9.1</v>
      </c>
      <c r="CL186" s="110">
        <f t="shared" si="469"/>
        <v>11.27</v>
      </c>
      <c r="CM186" s="110">
        <f t="shared" si="469"/>
        <v>970</v>
      </c>
      <c r="CN186" s="110">
        <f t="shared" si="469"/>
        <v>101.88</v>
      </c>
      <c r="CO186" s="110">
        <f t="shared" si="469"/>
        <v>185</v>
      </c>
      <c r="CP186" s="110">
        <f t="shared" si="469"/>
        <v>75</v>
      </c>
      <c r="CQ186" s="110">
        <f t="shared" si="469"/>
        <v>130</v>
      </c>
      <c r="CR186" s="110">
        <f t="shared" si="469"/>
        <v>0</v>
      </c>
      <c r="CS186" s="110">
        <f t="shared" si="469"/>
        <v>75</v>
      </c>
      <c r="CT186" s="110">
        <f t="shared" si="469"/>
        <v>26</v>
      </c>
    </row>
    <row r="187" spans="1:98" s="41" customFormat="1" ht="20.100000000000001" customHeight="1">
      <c r="A187" s="38"/>
      <c r="B187" s="44" t="s">
        <v>147</v>
      </c>
      <c r="C187" s="40">
        <f>+C186+C182+C181+C178+C177+C176+C172+C171+C170+C167+C166+C163+C162+C159+C158+C148+C144+C141+C138</f>
        <v>15446</v>
      </c>
      <c r="D187" s="40">
        <f t="shared" ref="D187:BU187" si="470">+D186+D182+D181+D178+D177+D176+D172+D171+D170+D167+D166+D163+D162+D159+D158+D148+D144+D141+D138</f>
        <v>1659</v>
      </c>
      <c r="E187" s="40">
        <f t="shared" si="470"/>
        <v>17105</v>
      </c>
      <c r="F187" s="40">
        <f t="shared" si="470"/>
        <v>1970</v>
      </c>
      <c r="G187" s="40">
        <f t="shared" si="470"/>
        <v>482</v>
      </c>
      <c r="H187" s="40">
        <f t="shared" si="470"/>
        <v>2452</v>
      </c>
      <c r="I187" s="40">
        <f t="shared" si="470"/>
        <v>993</v>
      </c>
      <c r="J187" s="40">
        <f t="shared" si="470"/>
        <v>33</v>
      </c>
      <c r="K187" s="40">
        <f t="shared" si="470"/>
        <v>1026</v>
      </c>
      <c r="L187" s="40">
        <f t="shared" si="470"/>
        <v>1640</v>
      </c>
      <c r="M187" s="40">
        <f t="shared" si="470"/>
        <v>218</v>
      </c>
      <c r="N187" s="40">
        <f t="shared" si="470"/>
        <v>1858</v>
      </c>
      <c r="O187" s="40">
        <f t="shared" si="470"/>
        <v>20049</v>
      </c>
      <c r="P187" s="40">
        <f t="shared" si="470"/>
        <v>2392</v>
      </c>
      <c r="Q187" s="40">
        <f t="shared" si="470"/>
        <v>22441</v>
      </c>
      <c r="R187" s="40">
        <f t="shared" si="470"/>
        <v>4914.92</v>
      </c>
      <c r="S187" s="40">
        <f t="shared" si="470"/>
        <v>248.85000000000002</v>
      </c>
      <c r="T187" s="40">
        <f t="shared" si="470"/>
        <v>626.84999999999991</v>
      </c>
      <c r="U187" s="40">
        <f t="shared" si="470"/>
        <v>72.3</v>
      </c>
      <c r="V187" s="40">
        <f t="shared" si="470"/>
        <v>315.97000000000003</v>
      </c>
      <c r="W187" s="78">
        <f t="shared" si="470"/>
        <v>4.95</v>
      </c>
      <c r="X187" s="40">
        <f t="shared" si="470"/>
        <v>521.84999999999991</v>
      </c>
      <c r="Y187" s="40">
        <f t="shared" si="470"/>
        <v>32.699999999999996</v>
      </c>
      <c r="Z187" s="40">
        <f t="shared" si="470"/>
        <v>0</v>
      </c>
      <c r="AA187" s="40">
        <f t="shared" si="470"/>
        <v>0</v>
      </c>
      <c r="AB187" s="40">
        <f t="shared" si="470"/>
        <v>0</v>
      </c>
      <c r="AC187" s="40">
        <f t="shared" si="470"/>
        <v>0</v>
      </c>
      <c r="AD187" s="40">
        <f t="shared" si="470"/>
        <v>0</v>
      </c>
      <c r="AE187" s="40">
        <f t="shared" si="470"/>
        <v>0</v>
      </c>
      <c r="AF187" s="40">
        <f t="shared" si="470"/>
        <v>0</v>
      </c>
      <c r="AG187" s="40">
        <f t="shared" si="470"/>
        <v>0</v>
      </c>
      <c r="AH187" s="40">
        <f t="shared" si="470"/>
        <v>3861.5</v>
      </c>
      <c r="AI187" s="40">
        <f t="shared" si="470"/>
        <v>358.5</v>
      </c>
      <c r="AJ187" s="40">
        <f t="shared" si="470"/>
        <v>492.5</v>
      </c>
      <c r="AK187" s="40">
        <f t="shared" si="470"/>
        <v>120.5</v>
      </c>
      <c r="AL187" s="40">
        <f t="shared" si="470"/>
        <v>228.25</v>
      </c>
      <c r="AM187" s="40">
        <f t="shared" si="470"/>
        <v>5.75</v>
      </c>
      <c r="AN187" s="40">
        <f t="shared" si="470"/>
        <v>410</v>
      </c>
      <c r="AO187" s="40">
        <f t="shared" si="470"/>
        <v>54.5</v>
      </c>
      <c r="AP187" s="40">
        <f t="shared" si="470"/>
        <v>8776.42</v>
      </c>
      <c r="AQ187" s="40">
        <f t="shared" si="470"/>
        <v>607.34999999999991</v>
      </c>
      <c r="AR187" s="40">
        <f t="shared" si="470"/>
        <v>1119.3499999999995</v>
      </c>
      <c r="AS187" s="40">
        <f t="shared" si="470"/>
        <v>192.8</v>
      </c>
      <c r="AT187" s="40">
        <f t="shared" si="470"/>
        <v>544.21999999999991</v>
      </c>
      <c r="AU187" s="40">
        <f t="shared" si="470"/>
        <v>10.7</v>
      </c>
      <c r="AV187" s="40">
        <f t="shared" si="470"/>
        <v>931.85</v>
      </c>
      <c r="AW187" s="40">
        <f t="shared" si="470"/>
        <v>87.2</v>
      </c>
      <c r="AX187" s="40">
        <f t="shared" si="470"/>
        <v>3463.35</v>
      </c>
      <c r="AY187" s="40">
        <f t="shared" si="470"/>
        <v>294.58</v>
      </c>
      <c r="AZ187" s="40">
        <f t="shared" si="470"/>
        <v>492.5</v>
      </c>
      <c r="BA187" s="40">
        <f t="shared" si="470"/>
        <v>119.25</v>
      </c>
      <c r="BB187" s="40">
        <f t="shared" si="470"/>
        <v>225.75</v>
      </c>
      <c r="BC187" s="40">
        <f t="shared" si="470"/>
        <v>5.75</v>
      </c>
      <c r="BD187" s="40">
        <f t="shared" si="470"/>
        <v>392.25</v>
      </c>
      <c r="BE187" s="40">
        <f t="shared" si="470"/>
        <v>51.25</v>
      </c>
      <c r="BF187" s="40">
        <f t="shared" si="470"/>
        <v>12239.77</v>
      </c>
      <c r="BG187" s="40">
        <f t="shared" si="470"/>
        <v>901.93</v>
      </c>
      <c r="BH187" s="40">
        <f t="shared" si="470"/>
        <v>1611.8499999999997</v>
      </c>
      <c r="BI187" s="40">
        <f t="shared" si="470"/>
        <v>312.05</v>
      </c>
      <c r="BJ187" s="40">
        <f t="shared" si="470"/>
        <v>769.9699999999998</v>
      </c>
      <c r="BK187" s="40">
        <f t="shared" si="470"/>
        <v>16.45</v>
      </c>
      <c r="BL187" s="40">
        <f t="shared" si="470"/>
        <v>1324.1</v>
      </c>
      <c r="BM187" s="40">
        <f t="shared" si="470"/>
        <v>138.45000000000002</v>
      </c>
      <c r="BN187" s="111">
        <f t="shared" si="470"/>
        <v>15446</v>
      </c>
      <c r="BO187" s="111">
        <f t="shared" si="470"/>
        <v>1659</v>
      </c>
      <c r="BP187" s="111">
        <f t="shared" si="470"/>
        <v>1970</v>
      </c>
      <c r="BQ187" s="111">
        <f t="shared" si="470"/>
        <v>482</v>
      </c>
      <c r="BR187" s="111">
        <f t="shared" si="470"/>
        <v>993</v>
      </c>
      <c r="BS187" s="111">
        <f t="shared" si="470"/>
        <v>33</v>
      </c>
      <c r="BT187" s="111">
        <f t="shared" si="470"/>
        <v>1640</v>
      </c>
      <c r="BU187" s="111">
        <f t="shared" si="470"/>
        <v>218</v>
      </c>
      <c r="BV187" s="122">
        <f t="shared" ref="BV187:CT187" si="471">+BV186+BV182+BV181+BV178+BV177+BV176+BV172+BV171+BV170+BV167+BV166+BV163+BV162+BV159+BV158+BV148+BV144+BV141+BV138</f>
        <v>3206.23</v>
      </c>
      <c r="BW187" s="122">
        <f t="shared" si="471"/>
        <v>757.07</v>
      </c>
      <c r="BX187" s="122">
        <f t="shared" si="471"/>
        <v>358.15</v>
      </c>
      <c r="BY187" s="122">
        <f t="shared" si="471"/>
        <v>169.95</v>
      </c>
      <c r="BZ187" s="122">
        <f t="shared" si="471"/>
        <v>223.02999999999997</v>
      </c>
      <c r="CA187" s="122">
        <f t="shared" si="471"/>
        <v>16.550000000000004</v>
      </c>
      <c r="CB187" s="122">
        <f t="shared" si="471"/>
        <v>315.90000000000003</v>
      </c>
      <c r="CC187" s="157">
        <f t="shared" si="471"/>
        <v>79.550000000000011</v>
      </c>
      <c r="CD187" s="111">
        <f t="shared" si="471"/>
        <v>2904.66</v>
      </c>
      <c r="CE187" s="111">
        <f t="shared" si="471"/>
        <v>635.22</v>
      </c>
      <c r="CF187" s="111">
        <f t="shared" si="471"/>
        <v>358.15</v>
      </c>
      <c r="CG187" s="111">
        <f t="shared" si="471"/>
        <v>169.95</v>
      </c>
      <c r="CH187" s="111">
        <f t="shared" si="471"/>
        <v>223.02999999999997</v>
      </c>
      <c r="CI187" s="111">
        <f t="shared" si="471"/>
        <v>16.550000000000004</v>
      </c>
      <c r="CJ187" s="111">
        <f t="shared" si="471"/>
        <v>315.90000000000003</v>
      </c>
      <c r="CK187" s="111">
        <f t="shared" si="471"/>
        <v>79.550000000000011</v>
      </c>
      <c r="CL187" s="111">
        <f t="shared" si="471"/>
        <v>301.57000000000005</v>
      </c>
      <c r="CM187" s="111">
        <f t="shared" si="471"/>
        <v>15446</v>
      </c>
      <c r="CN187" s="111">
        <f t="shared" si="471"/>
        <v>1537.15</v>
      </c>
      <c r="CO187" s="111">
        <f t="shared" si="471"/>
        <v>1970</v>
      </c>
      <c r="CP187" s="111">
        <f t="shared" si="471"/>
        <v>482</v>
      </c>
      <c r="CQ187" s="111">
        <f t="shared" si="471"/>
        <v>993</v>
      </c>
      <c r="CR187" s="111">
        <f t="shared" si="471"/>
        <v>33</v>
      </c>
      <c r="CS187" s="111">
        <f t="shared" si="471"/>
        <v>1640</v>
      </c>
      <c r="CT187" s="111">
        <f t="shared" si="471"/>
        <v>218</v>
      </c>
    </row>
    <row r="188" spans="1:98" ht="20.100000000000001" customHeight="1">
      <c r="A188" s="19">
        <v>1</v>
      </c>
      <c r="B188" s="34" t="s">
        <v>148</v>
      </c>
      <c r="C188" s="21">
        <v>648.59</v>
      </c>
      <c r="D188" s="21">
        <v>175</v>
      </c>
      <c r="E188" s="10">
        <f t="shared" ref="E188" si="472">C188+D188</f>
        <v>823.59</v>
      </c>
      <c r="F188" s="21">
        <v>0</v>
      </c>
      <c r="G188" s="42">
        <v>0</v>
      </c>
      <c r="H188" s="10">
        <f t="shared" ref="H188" si="473">F188+G188</f>
        <v>0</v>
      </c>
      <c r="I188" s="21">
        <v>76.47999999999999</v>
      </c>
      <c r="J188" s="21">
        <v>16.149999999999999</v>
      </c>
      <c r="K188" s="10">
        <f t="shared" ref="K188:K224" si="474">I188+J188</f>
        <v>92.63</v>
      </c>
      <c r="L188" s="42">
        <v>63.15</v>
      </c>
      <c r="M188" s="42">
        <v>46.63</v>
      </c>
      <c r="N188" s="10">
        <f t="shared" si="464"/>
        <v>109.78</v>
      </c>
      <c r="O188" s="10">
        <f>C188+F188+I188+L188</f>
        <v>788.22</v>
      </c>
      <c r="P188" s="23">
        <f>D188+G188+J188+M188</f>
        <v>237.78</v>
      </c>
      <c r="Q188" s="10">
        <f t="shared" si="449"/>
        <v>1026</v>
      </c>
      <c r="R188" s="65">
        <f>ROUND(C188*31.82%,2)+0.03</f>
        <v>206.41</v>
      </c>
      <c r="S188" s="65">
        <f>ROUND(D188*15%,2)+0.02</f>
        <v>26.27</v>
      </c>
      <c r="T188" s="65">
        <f t="shared" si="337"/>
        <v>0</v>
      </c>
      <c r="U188" s="65">
        <f t="shared" si="338"/>
        <v>0</v>
      </c>
      <c r="V188" s="65">
        <f>ROUND(I188*31.82%,2)-0.03</f>
        <v>24.31</v>
      </c>
      <c r="W188" s="65">
        <f>ROUND(J188*15%,2)+0.01</f>
        <v>2.4299999999999997</v>
      </c>
      <c r="X188" s="70">
        <f t="shared" si="341"/>
        <v>20.09</v>
      </c>
      <c r="Y188" s="70">
        <f>ROUND(M188*15%,2)+0.02</f>
        <v>7.01</v>
      </c>
      <c r="AH188" s="83">
        <f t="shared" si="408"/>
        <v>162.15</v>
      </c>
      <c r="AI188" s="83">
        <f t="shared" si="409"/>
        <v>43.75</v>
      </c>
      <c r="AJ188" s="83">
        <f t="shared" si="410"/>
        <v>0</v>
      </c>
      <c r="AK188" s="83">
        <f t="shared" si="411"/>
        <v>0</v>
      </c>
      <c r="AL188" s="83">
        <f t="shared" si="412"/>
        <v>19.12</v>
      </c>
      <c r="AM188" s="83">
        <f t="shared" si="413"/>
        <v>4.04</v>
      </c>
      <c r="AN188" s="83">
        <f t="shared" si="414"/>
        <v>15.79</v>
      </c>
      <c r="AO188" s="83">
        <f>ROUND(M188*25%,2)-0.03</f>
        <v>11.63</v>
      </c>
      <c r="AP188" s="70">
        <f t="shared" si="343"/>
        <v>368.56</v>
      </c>
      <c r="AQ188" s="70">
        <f t="shared" si="344"/>
        <v>70.02</v>
      </c>
      <c r="AR188" s="70">
        <f t="shared" si="345"/>
        <v>0</v>
      </c>
      <c r="AS188" s="70">
        <f t="shared" si="346"/>
        <v>0</v>
      </c>
      <c r="AT188" s="70">
        <f t="shared" si="347"/>
        <v>43.43</v>
      </c>
      <c r="AU188" s="70">
        <f t="shared" si="348"/>
        <v>6.47</v>
      </c>
      <c r="AV188" s="70">
        <f t="shared" si="349"/>
        <v>35.879999999999995</v>
      </c>
      <c r="AW188" s="70">
        <f t="shared" si="350"/>
        <v>18.64</v>
      </c>
      <c r="AX188" s="70">
        <f t="shared" si="416"/>
        <v>162.15</v>
      </c>
      <c r="AY188" s="93">
        <f>ROUND(D188*16.66%,2)-0.01-0.01</f>
        <v>29.139999999999997</v>
      </c>
      <c r="AZ188" s="70">
        <f t="shared" si="418"/>
        <v>0</v>
      </c>
      <c r="BA188" s="70">
        <f t="shared" si="419"/>
        <v>0</v>
      </c>
      <c r="BB188" s="70">
        <f t="shared" si="420"/>
        <v>19.12</v>
      </c>
      <c r="BC188" s="70">
        <f t="shared" si="421"/>
        <v>4.04</v>
      </c>
      <c r="BD188" s="70">
        <f>ROUND(L188*25%,2)-0.02</f>
        <v>15.77</v>
      </c>
      <c r="BE188" s="70">
        <f>ROUND(M188*25%,2)-0.03</f>
        <v>11.63</v>
      </c>
      <c r="BF188" s="70">
        <f t="shared" si="354"/>
        <v>530.71</v>
      </c>
      <c r="BG188" s="70">
        <f t="shared" si="355"/>
        <v>99.16</v>
      </c>
      <c r="BH188" s="70">
        <f t="shared" si="356"/>
        <v>0</v>
      </c>
      <c r="BI188" s="70">
        <f t="shared" si="357"/>
        <v>0</v>
      </c>
      <c r="BJ188" s="70">
        <f t="shared" si="358"/>
        <v>62.55</v>
      </c>
      <c r="BK188" s="70">
        <f t="shared" si="359"/>
        <v>10.51</v>
      </c>
      <c r="BL188" s="70">
        <f t="shared" si="360"/>
        <v>51.649999999999991</v>
      </c>
      <c r="BM188" s="70">
        <f t="shared" si="361"/>
        <v>30.270000000000003</v>
      </c>
      <c r="BN188" s="98">
        <v>648.59</v>
      </c>
      <c r="BO188" s="98">
        <v>175</v>
      </c>
      <c r="BP188" s="99">
        <v>0</v>
      </c>
      <c r="BQ188" s="99">
        <v>0</v>
      </c>
      <c r="BR188" s="98">
        <v>76.47999999999999</v>
      </c>
      <c r="BS188" s="98">
        <v>16.149999999999999</v>
      </c>
      <c r="BT188" s="98">
        <v>63.15</v>
      </c>
      <c r="BU188" s="99">
        <v>46.63</v>
      </c>
      <c r="BV188" s="70">
        <f t="shared" si="362"/>
        <v>117.88</v>
      </c>
      <c r="BW188" s="70">
        <f t="shared" si="363"/>
        <v>75.84</v>
      </c>
      <c r="BX188" s="70">
        <f t="shared" si="364"/>
        <v>0</v>
      </c>
      <c r="BY188" s="70">
        <f t="shared" si="365"/>
        <v>0</v>
      </c>
      <c r="BZ188" s="70">
        <f t="shared" si="366"/>
        <v>13.93</v>
      </c>
      <c r="CA188" s="70">
        <f t="shared" si="367"/>
        <v>5.64</v>
      </c>
      <c r="CB188" s="70">
        <f t="shared" si="368"/>
        <v>11.5</v>
      </c>
      <c r="CC188" s="156">
        <f t="shared" si="369"/>
        <v>16.36</v>
      </c>
      <c r="CD188" s="121">
        <f t="shared" ref="CD188" si="475">BV188</f>
        <v>117.88</v>
      </c>
      <c r="CE188" s="70">
        <f>ROUND(BW188*75%,2)</f>
        <v>56.88</v>
      </c>
      <c r="CF188" s="70">
        <f t="shared" si="371"/>
        <v>0</v>
      </c>
      <c r="CG188" s="70">
        <f t="shared" si="372"/>
        <v>0</v>
      </c>
      <c r="CH188" s="70">
        <f t="shared" si="373"/>
        <v>13.93</v>
      </c>
      <c r="CI188" s="70">
        <f t="shared" si="374"/>
        <v>5.64</v>
      </c>
      <c r="CJ188" s="70">
        <f t="shared" si="375"/>
        <v>11.5</v>
      </c>
      <c r="CK188" s="70">
        <f t="shared" si="376"/>
        <v>16.36</v>
      </c>
      <c r="CL188" s="70"/>
      <c r="CM188" s="70">
        <f t="shared" si="377"/>
        <v>648.59</v>
      </c>
      <c r="CN188" s="70">
        <f t="shared" si="378"/>
        <v>156.04</v>
      </c>
      <c r="CO188" s="70">
        <f t="shared" si="379"/>
        <v>0</v>
      </c>
      <c r="CP188" s="70">
        <f t="shared" si="380"/>
        <v>0</v>
      </c>
      <c r="CQ188" s="70">
        <f t="shared" si="381"/>
        <v>76.47999999999999</v>
      </c>
      <c r="CR188" s="70">
        <f t="shared" si="382"/>
        <v>16.149999999999999</v>
      </c>
      <c r="CS188" s="70">
        <f t="shared" si="383"/>
        <v>63.149999999999991</v>
      </c>
      <c r="CT188" s="70">
        <f t="shared" si="384"/>
        <v>46.63</v>
      </c>
    </row>
    <row r="189" spans="1:98" s="29" customFormat="1" ht="20.100000000000001" customHeight="1">
      <c r="A189" s="26"/>
      <c r="B189" s="37" t="s">
        <v>148</v>
      </c>
      <c r="C189" s="28">
        <f t="shared" ref="C189:BL189" si="476">C188</f>
        <v>648.59</v>
      </c>
      <c r="D189" s="28">
        <f t="shared" si="476"/>
        <v>175</v>
      </c>
      <c r="E189" s="28">
        <f t="shared" si="476"/>
        <v>823.59</v>
      </c>
      <c r="F189" s="28">
        <f t="shared" si="476"/>
        <v>0</v>
      </c>
      <c r="G189" s="28">
        <f t="shared" si="476"/>
        <v>0</v>
      </c>
      <c r="H189" s="28">
        <f t="shared" si="476"/>
        <v>0</v>
      </c>
      <c r="I189" s="28">
        <f t="shared" si="476"/>
        <v>76.47999999999999</v>
      </c>
      <c r="J189" s="28">
        <f t="shared" si="476"/>
        <v>16.149999999999999</v>
      </c>
      <c r="K189" s="28">
        <f t="shared" si="476"/>
        <v>92.63</v>
      </c>
      <c r="L189" s="28">
        <f t="shared" si="476"/>
        <v>63.15</v>
      </c>
      <c r="M189" s="28">
        <f t="shared" si="476"/>
        <v>46.63</v>
      </c>
      <c r="N189" s="28">
        <f t="shared" si="476"/>
        <v>109.78</v>
      </c>
      <c r="O189" s="28">
        <f t="shared" si="476"/>
        <v>788.22</v>
      </c>
      <c r="P189" s="28">
        <f t="shared" si="476"/>
        <v>237.78</v>
      </c>
      <c r="Q189" s="28">
        <f t="shared" si="476"/>
        <v>1026</v>
      </c>
      <c r="R189" s="28">
        <f t="shared" si="476"/>
        <v>206.41</v>
      </c>
      <c r="S189" s="28">
        <f t="shared" si="476"/>
        <v>26.27</v>
      </c>
      <c r="T189" s="28">
        <f t="shared" si="476"/>
        <v>0</v>
      </c>
      <c r="U189" s="28">
        <f t="shared" si="476"/>
        <v>0</v>
      </c>
      <c r="V189" s="28">
        <f t="shared" si="476"/>
        <v>24.31</v>
      </c>
      <c r="W189" s="75">
        <f t="shared" si="476"/>
        <v>2.4299999999999997</v>
      </c>
      <c r="X189" s="28">
        <f t="shared" si="476"/>
        <v>20.09</v>
      </c>
      <c r="Y189" s="28">
        <f t="shared" si="476"/>
        <v>7.01</v>
      </c>
      <c r="Z189" s="28">
        <f t="shared" si="476"/>
        <v>0</v>
      </c>
      <c r="AA189" s="28">
        <f t="shared" si="476"/>
        <v>0</v>
      </c>
      <c r="AB189" s="28">
        <f t="shared" si="476"/>
        <v>0</v>
      </c>
      <c r="AC189" s="28">
        <f t="shared" si="476"/>
        <v>0</v>
      </c>
      <c r="AD189" s="28">
        <f t="shared" si="476"/>
        <v>0</v>
      </c>
      <c r="AE189" s="28">
        <f t="shared" si="476"/>
        <v>0</v>
      </c>
      <c r="AF189" s="28">
        <f t="shared" si="476"/>
        <v>0</v>
      </c>
      <c r="AG189" s="28">
        <f t="shared" si="476"/>
        <v>0</v>
      </c>
      <c r="AH189" s="28">
        <f t="shared" si="476"/>
        <v>162.15</v>
      </c>
      <c r="AI189" s="28">
        <f t="shared" si="476"/>
        <v>43.75</v>
      </c>
      <c r="AJ189" s="28">
        <f t="shared" si="476"/>
        <v>0</v>
      </c>
      <c r="AK189" s="28">
        <f t="shared" si="476"/>
        <v>0</v>
      </c>
      <c r="AL189" s="28">
        <f t="shared" si="476"/>
        <v>19.12</v>
      </c>
      <c r="AM189" s="28">
        <f t="shared" si="476"/>
        <v>4.04</v>
      </c>
      <c r="AN189" s="28">
        <f t="shared" si="476"/>
        <v>15.79</v>
      </c>
      <c r="AO189" s="28">
        <f t="shared" si="476"/>
        <v>11.63</v>
      </c>
      <c r="AP189" s="28">
        <f t="shared" si="476"/>
        <v>368.56</v>
      </c>
      <c r="AQ189" s="28">
        <f t="shared" si="476"/>
        <v>70.02</v>
      </c>
      <c r="AR189" s="28">
        <f t="shared" si="476"/>
        <v>0</v>
      </c>
      <c r="AS189" s="28">
        <f t="shared" si="476"/>
        <v>0</v>
      </c>
      <c r="AT189" s="28">
        <f t="shared" si="476"/>
        <v>43.43</v>
      </c>
      <c r="AU189" s="28">
        <f t="shared" si="476"/>
        <v>6.47</v>
      </c>
      <c r="AV189" s="28">
        <f t="shared" si="476"/>
        <v>35.879999999999995</v>
      </c>
      <c r="AW189" s="28">
        <f t="shared" si="476"/>
        <v>18.64</v>
      </c>
      <c r="AX189" s="28">
        <f t="shared" si="476"/>
        <v>162.15</v>
      </c>
      <c r="AY189" s="28">
        <f t="shared" si="476"/>
        <v>29.139999999999997</v>
      </c>
      <c r="AZ189" s="28">
        <f t="shared" si="476"/>
        <v>0</v>
      </c>
      <c r="BA189" s="28">
        <f t="shared" si="476"/>
        <v>0</v>
      </c>
      <c r="BB189" s="28">
        <f t="shared" si="476"/>
        <v>19.12</v>
      </c>
      <c r="BC189" s="28">
        <f t="shared" si="476"/>
        <v>4.04</v>
      </c>
      <c r="BD189" s="28">
        <f t="shared" si="476"/>
        <v>15.77</v>
      </c>
      <c r="BE189" s="28">
        <f t="shared" si="476"/>
        <v>11.63</v>
      </c>
      <c r="BF189" s="28">
        <f t="shared" si="476"/>
        <v>530.71</v>
      </c>
      <c r="BG189" s="28">
        <f t="shared" si="476"/>
        <v>99.16</v>
      </c>
      <c r="BH189" s="28">
        <f t="shared" si="476"/>
        <v>0</v>
      </c>
      <c r="BI189" s="28">
        <f t="shared" si="476"/>
        <v>0</v>
      </c>
      <c r="BJ189" s="28">
        <f t="shared" si="476"/>
        <v>62.55</v>
      </c>
      <c r="BK189" s="28">
        <f t="shared" si="476"/>
        <v>10.51</v>
      </c>
      <c r="BL189" s="28">
        <f t="shared" si="476"/>
        <v>51.649999999999991</v>
      </c>
      <c r="BM189" s="110">
        <f t="shared" ref="BM189:CT189" si="477">BM188</f>
        <v>30.270000000000003</v>
      </c>
      <c r="BN189" s="110">
        <f t="shared" si="477"/>
        <v>648.59</v>
      </c>
      <c r="BO189" s="110">
        <f t="shared" si="477"/>
        <v>175</v>
      </c>
      <c r="BP189" s="110">
        <f t="shared" si="477"/>
        <v>0</v>
      </c>
      <c r="BQ189" s="110">
        <f t="shared" si="477"/>
        <v>0</v>
      </c>
      <c r="BR189" s="110">
        <f t="shared" si="477"/>
        <v>76.47999999999999</v>
      </c>
      <c r="BS189" s="110">
        <f t="shared" si="477"/>
        <v>16.149999999999999</v>
      </c>
      <c r="BT189" s="110">
        <f t="shared" si="477"/>
        <v>63.15</v>
      </c>
      <c r="BU189" s="110">
        <f t="shared" si="477"/>
        <v>46.63</v>
      </c>
      <c r="BV189" s="110">
        <f t="shared" si="477"/>
        <v>117.88</v>
      </c>
      <c r="BW189" s="110">
        <f t="shared" si="477"/>
        <v>75.84</v>
      </c>
      <c r="BX189" s="110">
        <f t="shared" si="477"/>
        <v>0</v>
      </c>
      <c r="BY189" s="110">
        <f t="shared" si="477"/>
        <v>0</v>
      </c>
      <c r="BZ189" s="110">
        <f t="shared" si="477"/>
        <v>13.93</v>
      </c>
      <c r="CA189" s="110">
        <f t="shared" si="477"/>
        <v>5.64</v>
      </c>
      <c r="CB189" s="110">
        <f t="shared" si="477"/>
        <v>11.5</v>
      </c>
      <c r="CC189" s="158">
        <f t="shared" si="477"/>
        <v>16.36</v>
      </c>
      <c r="CD189" s="110">
        <f t="shared" si="477"/>
        <v>117.88</v>
      </c>
      <c r="CE189" s="110">
        <f t="shared" si="477"/>
        <v>56.88</v>
      </c>
      <c r="CF189" s="110">
        <f t="shared" si="477"/>
        <v>0</v>
      </c>
      <c r="CG189" s="110">
        <f t="shared" si="477"/>
        <v>0</v>
      </c>
      <c r="CH189" s="110">
        <f t="shared" si="477"/>
        <v>13.93</v>
      </c>
      <c r="CI189" s="110">
        <f t="shared" si="477"/>
        <v>5.64</v>
      </c>
      <c r="CJ189" s="110">
        <f t="shared" si="477"/>
        <v>11.5</v>
      </c>
      <c r="CK189" s="110">
        <f t="shared" si="477"/>
        <v>16.36</v>
      </c>
      <c r="CL189" s="110">
        <f t="shared" si="477"/>
        <v>0</v>
      </c>
      <c r="CM189" s="110">
        <f t="shared" si="477"/>
        <v>648.59</v>
      </c>
      <c r="CN189" s="110">
        <f t="shared" si="477"/>
        <v>156.04</v>
      </c>
      <c r="CO189" s="110">
        <f t="shared" si="477"/>
        <v>0</v>
      </c>
      <c r="CP189" s="110">
        <f t="shared" si="477"/>
        <v>0</v>
      </c>
      <c r="CQ189" s="110">
        <f t="shared" si="477"/>
        <v>76.47999999999999</v>
      </c>
      <c r="CR189" s="110">
        <f t="shared" si="477"/>
        <v>16.149999999999999</v>
      </c>
      <c r="CS189" s="110">
        <f t="shared" si="477"/>
        <v>63.149999999999991</v>
      </c>
      <c r="CT189" s="110">
        <f t="shared" si="477"/>
        <v>46.63</v>
      </c>
    </row>
    <row r="190" spans="1:98" ht="20.100000000000001" customHeight="1">
      <c r="A190" s="19">
        <v>2</v>
      </c>
      <c r="B190" s="34" t="s">
        <v>149</v>
      </c>
      <c r="C190" s="21">
        <v>453.73</v>
      </c>
      <c r="D190" s="21">
        <v>36.07</v>
      </c>
      <c r="E190" s="10">
        <f t="shared" ref="E190:E192" si="478">C190+D190</f>
        <v>489.8</v>
      </c>
      <c r="F190" s="21">
        <v>0</v>
      </c>
      <c r="G190" s="42">
        <v>0</v>
      </c>
      <c r="H190" s="10">
        <f t="shared" ref="H190:H192" si="479">F190+G190</f>
        <v>0</v>
      </c>
      <c r="I190" s="21">
        <v>40</v>
      </c>
      <c r="J190" s="21">
        <v>14.82</v>
      </c>
      <c r="K190" s="10">
        <f>I190+J190</f>
        <v>54.82</v>
      </c>
      <c r="L190" s="42">
        <v>45</v>
      </c>
      <c r="M190" s="42">
        <v>27</v>
      </c>
      <c r="N190" s="10">
        <f t="shared" si="464"/>
        <v>72</v>
      </c>
      <c r="O190" s="10">
        <f t="shared" ref="O190:P192" si="480">C190+F190+I190+L190</f>
        <v>538.73</v>
      </c>
      <c r="P190" s="23">
        <f t="shared" si="480"/>
        <v>77.89</v>
      </c>
      <c r="Q190" s="10">
        <f t="shared" si="449"/>
        <v>616.62</v>
      </c>
      <c r="R190" s="65">
        <f t="shared" si="335"/>
        <v>144.38</v>
      </c>
      <c r="S190" s="65">
        <f t="shared" si="336"/>
        <v>5.41</v>
      </c>
      <c r="T190" s="65">
        <f t="shared" si="337"/>
        <v>0</v>
      </c>
      <c r="U190" s="65">
        <f t="shared" si="338"/>
        <v>0</v>
      </c>
      <c r="V190" s="65">
        <f t="shared" si="339"/>
        <v>12.73</v>
      </c>
      <c r="W190" s="65">
        <f t="shared" si="340"/>
        <v>2.2200000000000002</v>
      </c>
      <c r="X190" s="70">
        <f t="shared" si="341"/>
        <v>14.32</v>
      </c>
      <c r="Y190" s="70">
        <f>ROUND(M190*15%,2)+0.02</f>
        <v>4.0699999999999994</v>
      </c>
      <c r="AH190" s="83">
        <f t="shared" si="408"/>
        <v>113.43</v>
      </c>
      <c r="AI190" s="83">
        <f t="shared" si="409"/>
        <v>9.02</v>
      </c>
      <c r="AJ190" s="83">
        <f t="shared" si="410"/>
        <v>0</v>
      </c>
      <c r="AK190" s="83">
        <f t="shared" si="411"/>
        <v>0</v>
      </c>
      <c r="AL190" s="83">
        <f t="shared" si="412"/>
        <v>10</v>
      </c>
      <c r="AM190" s="83">
        <f t="shared" si="413"/>
        <v>3.71</v>
      </c>
      <c r="AN190" s="83">
        <f t="shared" si="414"/>
        <v>11.25</v>
      </c>
      <c r="AO190" s="83">
        <f t="shared" si="415"/>
        <v>6.75</v>
      </c>
      <c r="AP190" s="70">
        <f t="shared" si="343"/>
        <v>257.81</v>
      </c>
      <c r="AQ190" s="70">
        <f t="shared" si="344"/>
        <v>14.43</v>
      </c>
      <c r="AR190" s="70">
        <f t="shared" si="345"/>
        <v>0</v>
      </c>
      <c r="AS190" s="70">
        <f t="shared" si="346"/>
        <v>0</v>
      </c>
      <c r="AT190" s="70">
        <f t="shared" si="347"/>
        <v>22.73</v>
      </c>
      <c r="AU190" s="70">
        <f t="shared" si="348"/>
        <v>5.93</v>
      </c>
      <c r="AV190" s="70">
        <f t="shared" si="349"/>
        <v>25.57</v>
      </c>
      <c r="AW190" s="70">
        <f t="shared" si="350"/>
        <v>10.82</v>
      </c>
      <c r="AX190" s="70">
        <f t="shared" si="416"/>
        <v>113.43</v>
      </c>
      <c r="AY190" s="70">
        <f t="shared" si="417"/>
        <v>9.02</v>
      </c>
      <c r="AZ190" s="70">
        <f t="shared" si="418"/>
        <v>0</v>
      </c>
      <c r="BA190" s="70">
        <f t="shared" si="419"/>
        <v>0</v>
      </c>
      <c r="BB190" s="70">
        <f t="shared" si="420"/>
        <v>10</v>
      </c>
      <c r="BC190" s="70">
        <f t="shared" si="421"/>
        <v>3.71</v>
      </c>
      <c r="BD190" s="70">
        <f t="shared" si="428"/>
        <v>11.25</v>
      </c>
      <c r="BE190" s="70">
        <f t="shared" si="422"/>
        <v>6.75</v>
      </c>
      <c r="BF190" s="70">
        <f t="shared" si="354"/>
        <v>371.24</v>
      </c>
      <c r="BG190" s="70">
        <f t="shared" si="355"/>
        <v>23.45</v>
      </c>
      <c r="BH190" s="70">
        <f t="shared" si="356"/>
        <v>0</v>
      </c>
      <c r="BI190" s="70">
        <f t="shared" si="357"/>
        <v>0</v>
      </c>
      <c r="BJ190" s="70">
        <f t="shared" si="358"/>
        <v>32.730000000000004</v>
      </c>
      <c r="BK190" s="70">
        <f t="shared" si="359"/>
        <v>9.64</v>
      </c>
      <c r="BL190" s="70">
        <f t="shared" si="360"/>
        <v>36.82</v>
      </c>
      <c r="BM190" s="70">
        <f t="shared" si="361"/>
        <v>17.57</v>
      </c>
      <c r="BN190" s="98">
        <v>453.73</v>
      </c>
      <c r="BO190" s="98">
        <v>60.29</v>
      </c>
      <c r="BP190" s="99">
        <v>0</v>
      </c>
      <c r="BQ190" s="99">
        <v>0</v>
      </c>
      <c r="BR190" s="98">
        <v>40</v>
      </c>
      <c r="BS190" s="98">
        <v>14.82</v>
      </c>
      <c r="BT190" s="98">
        <v>45</v>
      </c>
      <c r="BU190" s="99">
        <v>27</v>
      </c>
      <c r="BV190" s="70">
        <f t="shared" si="362"/>
        <v>82.49</v>
      </c>
      <c r="BW190" s="70">
        <f t="shared" si="363"/>
        <v>36.840000000000003</v>
      </c>
      <c r="BX190" s="70">
        <f t="shared" si="364"/>
        <v>0</v>
      </c>
      <c r="BY190" s="70">
        <f t="shared" si="365"/>
        <v>0</v>
      </c>
      <c r="BZ190" s="70">
        <f t="shared" si="366"/>
        <v>7.27</v>
      </c>
      <c r="CA190" s="70">
        <f t="shared" si="367"/>
        <v>5.18</v>
      </c>
      <c r="CB190" s="70">
        <f t="shared" si="368"/>
        <v>8.18</v>
      </c>
      <c r="CC190" s="156">
        <f t="shared" si="369"/>
        <v>9.43</v>
      </c>
      <c r="CD190" s="121">
        <f t="shared" ref="CD190:CE192" si="481">BV190</f>
        <v>82.49</v>
      </c>
      <c r="CE190" s="70">
        <f t="shared" ref="CE190" si="482">ROUND(BW190*75%,2)</f>
        <v>27.63</v>
      </c>
      <c r="CF190" s="70">
        <f t="shared" si="371"/>
        <v>0</v>
      </c>
      <c r="CG190" s="70">
        <f t="shared" si="372"/>
        <v>0</v>
      </c>
      <c r="CH190" s="70">
        <f t="shared" si="373"/>
        <v>7.27</v>
      </c>
      <c r="CI190" s="70">
        <f t="shared" si="374"/>
        <v>5.18</v>
      </c>
      <c r="CJ190" s="70">
        <f t="shared" si="375"/>
        <v>8.18</v>
      </c>
      <c r="CK190" s="70">
        <f t="shared" si="376"/>
        <v>9.43</v>
      </c>
      <c r="CL190" s="70"/>
      <c r="CM190" s="70">
        <f t="shared" si="377"/>
        <v>453.73</v>
      </c>
      <c r="CN190" s="70">
        <f t="shared" si="378"/>
        <v>51.08</v>
      </c>
      <c r="CO190" s="70">
        <f t="shared" si="379"/>
        <v>0</v>
      </c>
      <c r="CP190" s="70">
        <f t="shared" si="380"/>
        <v>0</v>
      </c>
      <c r="CQ190" s="70">
        <f t="shared" si="381"/>
        <v>40</v>
      </c>
      <c r="CR190" s="70">
        <f t="shared" si="382"/>
        <v>14.82</v>
      </c>
      <c r="CS190" s="70">
        <f t="shared" si="383"/>
        <v>45</v>
      </c>
      <c r="CT190" s="70">
        <f t="shared" si="384"/>
        <v>27</v>
      </c>
    </row>
    <row r="191" spans="1:98" ht="20.100000000000001" customHeight="1">
      <c r="A191" s="19">
        <v>3</v>
      </c>
      <c r="B191" s="34" t="s">
        <v>150</v>
      </c>
      <c r="C191" s="21">
        <v>235.27</v>
      </c>
      <c r="D191" s="21">
        <v>10</v>
      </c>
      <c r="E191" s="10">
        <f t="shared" si="478"/>
        <v>245.27</v>
      </c>
      <c r="F191" s="21">
        <v>0</v>
      </c>
      <c r="G191" s="42">
        <v>0</v>
      </c>
      <c r="H191" s="10">
        <f t="shared" si="479"/>
        <v>0</v>
      </c>
      <c r="I191" s="21">
        <v>0</v>
      </c>
      <c r="J191" s="21">
        <v>0</v>
      </c>
      <c r="K191" s="10">
        <f t="shared" si="474"/>
        <v>0</v>
      </c>
      <c r="L191" s="42">
        <v>58.98</v>
      </c>
      <c r="M191" s="42">
        <v>1.67</v>
      </c>
      <c r="N191" s="10">
        <f t="shared" si="464"/>
        <v>60.65</v>
      </c>
      <c r="O191" s="10">
        <f t="shared" si="480"/>
        <v>294.25</v>
      </c>
      <c r="P191" s="23">
        <f t="shared" si="480"/>
        <v>11.67</v>
      </c>
      <c r="Q191" s="10">
        <f t="shared" si="449"/>
        <v>305.92</v>
      </c>
      <c r="R191" s="65">
        <f t="shared" si="335"/>
        <v>74.86</v>
      </c>
      <c r="S191" s="65">
        <f t="shared" si="336"/>
        <v>1.5</v>
      </c>
      <c r="T191" s="65">
        <f t="shared" si="337"/>
        <v>0</v>
      </c>
      <c r="U191" s="65">
        <f t="shared" si="338"/>
        <v>0</v>
      </c>
      <c r="V191" s="65">
        <f t="shared" si="339"/>
        <v>0</v>
      </c>
      <c r="W191" s="65">
        <f t="shared" si="340"/>
        <v>0</v>
      </c>
      <c r="X191" s="70">
        <f t="shared" si="341"/>
        <v>18.77</v>
      </c>
      <c r="Y191" s="70">
        <f t="shared" si="342"/>
        <v>0.25</v>
      </c>
      <c r="AH191" s="83">
        <f t="shared" si="408"/>
        <v>58.82</v>
      </c>
      <c r="AI191" s="83">
        <f t="shared" si="409"/>
        <v>2.5</v>
      </c>
      <c r="AJ191" s="83">
        <f t="shared" si="410"/>
        <v>0</v>
      </c>
      <c r="AK191" s="83">
        <f t="shared" si="411"/>
        <v>0</v>
      </c>
      <c r="AL191" s="83">
        <f t="shared" si="412"/>
        <v>0</v>
      </c>
      <c r="AM191" s="83">
        <f t="shared" si="413"/>
        <v>0</v>
      </c>
      <c r="AN191" s="83">
        <f t="shared" si="414"/>
        <v>14.75</v>
      </c>
      <c r="AO191" s="83">
        <f t="shared" si="415"/>
        <v>0.42</v>
      </c>
      <c r="AP191" s="70">
        <f t="shared" si="343"/>
        <v>133.68</v>
      </c>
      <c r="AQ191" s="70">
        <f t="shared" si="344"/>
        <v>4</v>
      </c>
      <c r="AR191" s="70">
        <f t="shared" si="345"/>
        <v>0</v>
      </c>
      <c r="AS191" s="70">
        <f t="shared" si="346"/>
        <v>0</v>
      </c>
      <c r="AT191" s="70">
        <f t="shared" si="347"/>
        <v>0</v>
      </c>
      <c r="AU191" s="70">
        <f t="shared" si="348"/>
        <v>0</v>
      </c>
      <c r="AV191" s="70">
        <f t="shared" si="349"/>
        <v>33.519999999999996</v>
      </c>
      <c r="AW191" s="70">
        <f t="shared" si="350"/>
        <v>0.66999999999999993</v>
      </c>
      <c r="AX191" s="70">
        <f t="shared" si="416"/>
        <v>58.82</v>
      </c>
      <c r="AY191" s="70">
        <f t="shared" si="417"/>
        <v>2.5</v>
      </c>
      <c r="AZ191" s="70">
        <f t="shared" si="418"/>
        <v>0</v>
      </c>
      <c r="BA191" s="70">
        <f t="shared" si="419"/>
        <v>0</v>
      </c>
      <c r="BB191" s="70">
        <f t="shared" si="420"/>
        <v>0</v>
      </c>
      <c r="BC191" s="70">
        <f t="shared" si="421"/>
        <v>0</v>
      </c>
      <c r="BD191" s="70">
        <f t="shared" si="428"/>
        <v>14.75</v>
      </c>
      <c r="BE191" s="70">
        <f t="shared" si="422"/>
        <v>0.42</v>
      </c>
      <c r="BF191" s="70">
        <f t="shared" si="354"/>
        <v>192.5</v>
      </c>
      <c r="BG191" s="70">
        <f t="shared" si="355"/>
        <v>6.5</v>
      </c>
      <c r="BH191" s="70">
        <f t="shared" si="356"/>
        <v>0</v>
      </c>
      <c r="BI191" s="70">
        <f t="shared" si="357"/>
        <v>0</v>
      </c>
      <c r="BJ191" s="70">
        <f t="shared" si="358"/>
        <v>0</v>
      </c>
      <c r="BK191" s="70">
        <f t="shared" si="359"/>
        <v>0</v>
      </c>
      <c r="BL191" s="70">
        <f t="shared" si="360"/>
        <v>48.269999999999996</v>
      </c>
      <c r="BM191" s="70">
        <f t="shared" si="361"/>
        <v>1.0899999999999999</v>
      </c>
      <c r="BN191" s="98">
        <v>235.27</v>
      </c>
      <c r="BO191" s="98">
        <v>10</v>
      </c>
      <c r="BP191" s="99">
        <v>0</v>
      </c>
      <c r="BQ191" s="99">
        <v>0</v>
      </c>
      <c r="BR191" s="98">
        <v>0</v>
      </c>
      <c r="BS191" s="98">
        <v>0</v>
      </c>
      <c r="BT191" s="98">
        <v>58.98</v>
      </c>
      <c r="BU191" s="99">
        <v>1.67</v>
      </c>
      <c r="BV191" s="70">
        <f t="shared" si="362"/>
        <v>42.77</v>
      </c>
      <c r="BW191" s="70">
        <f t="shared" si="363"/>
        <v>3.5</v>
      </c>
      <c r="BX191" s="70">
        <f t="shared" si="364"/>
        <v>0</v>
      </c>
      <c r="BY191" s="70">
        <f t="shared" si="365"/>
        <v>0</v>
      </c>
      <c r="BZ191" s="70">
        <f t="shared" si="366"/>
        <v>0</v>
      </c>
      <c r="CA191" s="70">
        <f t="shared" si="367"/>
        <v>0</v>
      </c>
      <c r="CB191" s="70">
        <f t="shared" si="368"/>
        <v>10.71</v>
      </c>
      <c r="CC191" s="156">
        <f t="shared" si="369"/>
        <v>0.57999999999999996</v>
      </c>
      <c r="CD191" s="121">
        <f t="shared" si="481"/>
        <v>42.77</v>
      </c>
      <c r="CE191" s="121">
        <f t="shared" si="481"/>
        <v>3.5</v>
      </c>
      <c r="CF191" s="70">
        <f t="shared" si="371"/>
        <v>0</v>
      </c>
      <c r="CG191" s="70">
        <f t="shared" si="372"/>
        <v>0</v>
      </c>
      <c r="CH191" s="70">
        <f t="shared" si="373"/>
        <v>0</v>
      </c>
      <c r="CI191" s="70">
        <f t="shared" si="374"/>
        <v>0</v>
      </c>
      <c r="CJ191" s="70">
        <f t="shared" si="375"/>
        <v>10.71</v>
      </c>
      <c r="CK191" s="70">
        <f t="shared" si="376"/>
        <v>0.57999999999999996</v>
      </c>
      <c r="CL191" s="70"/>
      <c r="CM191" s="70">
        <f t="shared" si="377"/>
        <v>235.27</v>
      </c>
      <c r="CN191" s="70">
        <f t="shared" si="378"/>
        <v>10</v>
      </c>
      <c r="CO191" s="70">
        <f t="shared" si="379"/>
        <v>0</v>
      </c>
      <c r="CP191" s="70">
        <f t="shared" si="380"/>
        <v>0</v>
      </c>
      <c r="CQ191" s="70">
        <f t="shared" si="381"/>
        <v>0</v>
      </c>
      <c r="CR191" s="70">
        <f t="shared" si="382"/>
        <v>0</v>
      </c>
      <c r="CS191" s="70">
        <f t="shared" si="383"/>
        <v>58.98</v>
      </c>
      <c r="CT191" s="70">
        <f t="shared" si="384"/>
        <v>1.67</v>
      </c>
    </row>
    <row r="192" spans="1:98" ht="20.100000000000001" customHeight="1">
      <c r="A192" s="19">
        <v>4</v>
      </c>
      <c r="B192" s="34" t="s">
        <v>151</v>
      </c>
      <c r="C192" s="21">
        <v>74.56</v>
      </c>
      <c r="D192" s="21">
        <v>20</v>
      </c>
      <c r="E192" s="10">
        <f t="shared" si="478"/>
        <v>94.56</v>
      </c>
      <c r="F192" s="21">
        <v>0</v>
      </c>
      <c r="G192" s="42">
        <v>0</v>
      </c>
      <c r="H192" s="10">
        <f t="shared" si="479"/>
        <v>0</v>
      </c>
      <c r="I192" s="21">
        <v>0</v>
      </c>
      <c r="J192" s="21">
        <v>0</v>
      </c>
      <c r="K192" s="10">
        <f t="shared" si="474"/>
        <v>0</v>
      </c>
      <c r="L192" s="42">
        <v>20.5</v>
      </c>
      <c r="M192" s="42">
        <v>1.5</v>
      </c>
      <c r="N192" s="10">
        <f t="shared" si="464"/>
        <v>22</v>
      </c>
      <c r="O192" s="10">
        <f t="shared" si="480"/>
        <v>95.06</v>
      </c>
      <c r="P192" s="23">
        <f t="shared" si="480"/>
        <v>21.5</v>
      </c>
      <c r="Q192" s="10">
        <f t="shared" si="449"/>
        <v>116.56</v>
      </c>
      <c r="R192" s="65">
        <f t="shared" si="335"/>
        <v>23.72</v>
      </c>
      <c r="S192" s="65">
        <f t="shared" si="336"/>
        <v>3</v>
      </c>
      <c r="T192" s="65">
        <f t="shared" si="337"/>
        <v>0</v>
      </c>
      <c r="U192" s="65">
        <f t="shared" si="338"/>
        <v>0</v>
      </c>
      <c r="V192" s="65">
        <f t="shared" si="339"/>
        <v>0</v>
      </c>
      <c r="W192" s="65">
        <f t="shared" si="340"/>
        <v>0</v>
      </c>
      <c r="X192" s="70">
        <f t="shared" si="341"/>
        <v>6.52</v>
      </c>
      <c r="Y192" s="70">
        <f t="shared" si="342"/>
        <v>0.23</v>
      </c>
      <c r="AH192" s="83">
        <f t="shared" si="408"/>
        <v>18.64</v>
      </c>
      <c r="AI192" s="83">
        <f t="shared" si="409"/>
        <v>5</v>
      </c>
      <c r="AJ192" s="83">
        <f t="shared" si="410"/>
        <v>0</v>
      </c>
      <c r="AK192" s="83">
        <f t="shared" si="411"/>
        <v>0</v>
      </c>
      <c r="AL192" s="83">
        <f t="shared" si="412"/>
        <v>0</v>
      </c>
      <c r="AM192" s="83">
        <f t="shared" si="413"/>
        <v>0</v>
      </c>
      <c r="AN192" s="83">
        <f t="shared" si="414"/>
        <v>5.13</v>
      </c>
      <c r="AO192" s="83">
        <f t="shared" si="415"/>
        <v>0.38</v>
      </c>
      <c r="AP192" s="70">
        <f t="shared" si="343"/>
        <v>42.36</v>
      </c>
      <c r="AQ192" s="70">
        <f t="shared" si="344"/>
        <v>8</v>
      </c>
      <c r="AR192" s="70">
        <f t="shared" si="345"/>
        <v>0</v>
      </c>
      <c r="AS192" s="70">
        <f t="shared" si="346"/>
        <v>0</v>
      </c>
      <c r="AT192" s="70">
        <f t="shared" si="347"/>
        <v>0</v>
      </c>
      <c r="AU192" s="70">
        <f t="shared" si="348"/>
        <v>0</v>
      </c>
      <c r="AV192" s="70">
        <f t="shared" si="349"/>
        <v>11.649999999999999</v>
      </c>
      <c r="AW192" s="70">
        <f t="shared" si="350"/>
        <v>0.61</v>
      </c>
      <c r="AX192" s="70">
        <f t="shared" si="416"/>
        <v>18.64</v>
      </c>
      <c r="AY192" s="70">
        <f t="shared" si="417"/>
        <v>5</v>
      </c>
      <c r="AZ192" s="70">
        <f t="shared" si="418"/>
        <v>0</v>
      </c>
      <c r="BA192" s="70">
        <f t="shared" si="419"/>
        <v>0</v>
      </c>
      <c r="BB192" s="70">
        <f t="shared" si="420"/>
        <v>0</v>
      </c>
      <c r="BC192" s="70">
        <f t="shared" si="421"/>
        <v>0</v>
      </c>
      <c r="BD192" s="70">
        <f t="shared" si="428"/>
        <v>5.13</v>
      </c>
      <c r="BE192" s="70">
        <f t="shared" si="422"/>
        <v>0.38</v>
      </c>
      <c r="BF192" s="70">
        <f t="shared" si="354"/>
        <v>61</v>
      </c>
      <c r="BG192" s="70">
        <f t="shared" si="355"/>
        <v>13</v>
      </c>
      <c r="BH192" s="70">
        <f t="shared" si="356"/>
        <v>0</v>
      </c>
      <c r="BI192" s="70">
        <f t="shared" si="357"/>
        <v>0</v>
      </c>
      <c r="BJ192" s="70">
        <f t="shared" si="358"/>
        <v>0</v>
      </c>
      <c r="BK192" s="70">
        <f t="shared" si="359"/>
        <v>0</v>
      </c>
      <c r="BL192" s="70">
        <f t="shared" si="360"/>
        <v>16.779999999999998</v>
      </c>
      <c r="BM192" s="70">
        <f t="shared" si="361"/>
        <v>0.99</v>
      </c>
      <c r="BN192" s="98">
        <v>74.56</v>
      </c>
      <c r="BO192" s="98">
        <v>20</v>
      </c>
      <c r="BP192" s="99">
        <v>0</v>
      </c>
      <c r="BQ192" s="99">
        <v>0</v>
      </c>
      <c r="BR192" s="98">
        <v>0</v>
      </c>
      <c r="BS192" s="98">
        <v>0</v>
      </c>
      <c r="BT192" s="98">
        <v>20.5</v>
      </c>
      <c r="BU192" s="99">
        <v>1.5</v>
      </c>
      <c r="BV192" s="70">
        <f t="shared" si="362"/>
        <v>13.56</v>
      </c>
      <c r="BW192" s="70">
        <f t="shared" si="363"/>
        <v>7</v>
      </c>
      <c r="BX192" s="70">
        <f t="shared" si="364"/>
        <v>0</v>
      </c>
      <c r="BY192" s="70">
        <f t="shared" si="365"/>
        <v>0</v>
      </c>
      <c r="BZ192" s="70">
        <f t="shared" si="366"/>
        <v>0</v>
      </c>
      <c r="CA192" s="70">
        <f t="shared" si="367"/>
        <v>0</v>
      </c>
      <c r="CB192" s="70">
        <f t="shared" si="368"/>
        <v>3.72</v>
      </c>
      <c r="CC192" s="156">
        <f t="shared" si="369"/>
        <v>0.51</v>
      </c>
      <c r="CD192" s="121">
        <f t="shared" si="481"/>
        <v>13.56</v>
      </c>
      <c r="CE192" s="121">
        <f t="shared" si="481"/>
        <v>7</v>
      </c>
      <c r="CF192" s="70">
        <f t="shared" si="371"/>
        <v>0</v>
      </c>
      <c r="CG192" s="70">
        <f t="shared" si="372"/>
        <v>0</v>
      </c>
      <c r="CH192" s="70">
        <f t="shared" si="373"/>
        <v>0</v>
      </c>
      <c r="CI192" s="70">
        <f t="shared" si="374"/>
        <v>0</v>
      </c>
      <c r="CJ192" s="70">
        <f t="shared" si="375"/>
        <v>3.72</v>
      </c>
      <c r="CK192" s="70">
        <f t="shared" si="376"/>
        <v>0.51</v>
      </c>
      <c r="CL192" s="70"/>
      <c r="CM192" s="70">
        <f t="shared" si="377"/>
        <v>74.56</v>
      </c>
      <c r="CN192" s="70">
        <f t="shared" si="378"/>
        <v>20</v>
      </c>
      <c r="CO192" s="70">
        <f t="shared" si="379"/>
        <v>0</v>
      </c>
      <c r="CP192" s="70">
        <f t="shared" si="380"/>
        <v>0</v>
      </c>
      <c r="CQ192" s="70">
        <f t="shared" si="381"/>
        <v>0</v>
      </c>
      <c r="CR192" s="70">
        <f t="shared" si="382"/>
        <v>0</v>
      </c>
      <c r="CS192" s="70">
        <f t="shared" si="383"/>
        <v>20.499999999999996</v>
      </c>
      <c r="CT192" s="70">
        <f t="shared" si="384"/>
        <v>1.5</v>
      </c>
    </row>
    <row r="193" spans="1:98" s="29" customFormat="1" ht="20.100000000000001" customHeight="1">
      <c r="A193" s="26"/>
      <c r="B193" s="37" t="s">
        <v>149</v>
      </c>
      <c r="C193" s="28">
        <f t="shared" ref="C193:K193" si="483">+C190+C191+C192</f>
        <v>763.56</v>
      </c>
      <c r="D193" s="28">
        <f t="shared" si="483"/>
        <v>66.069999999999993</v>
      </c>
      <c r="E193" s="28">
        <f t="shared" si="483"/>
        <v>829.63000000000011</v>
      </c>
      <c r="F193" s="28">
        <f t="shared" si="483"/>
        <v>0</v>
      </c>
      <c r="G193" s="28">
        <f t="shared" si="483"/>
        <v>0</v>
      </c>
      <c r="H193" s="28">
        <f t="shared" si="483"/>
        <v>0</v>
      </c>
      <c r="I193" s="28">
        <f t="shared" si="483"/>
        <v>40</v>
      </c>
      <c r="J193" s="28">
        <f t="shared" si="483"/>
        <v>14.82</v>
      </c>
      <c r="K193" s="28">
        <f t="shared" si="483"/>
        <v>54.82</v>
      </c>
      <c r="L193" s="28">
        <f t="shared" ref="L193:BX193" si="484">+L190+L191+L192</f>
        <v>124.47999999999999</v>
      </c>
      <c r="M193" s="28">
        <f t="shared" si="484"/>
        <v>30.17</v>
      </c>
      <c r="N193" s="28">
        <f t="shared" si="484"/>
        <v>154.65</v>
      </c>
      <c r="O193" s="28">
        <f t="shared" si="484"/>
        <v>928.04</v>
      </c>
      <c r="P193" s="28">
        <f t="shared" si="484"/>
        <v>111.06</v>
      </c>
      <c r="Q193" s="28">
        <f t="shared" si="484"/>
        <v>1039.0999999999999</v>
      </c>
      <c r="R193" s="28">
        <f t="shared" si="484"/>
        <v>242.96</v>
      </c>
      <c r="S193" s="28">
        <f t="shared" si="484"/>
        <v>9.91</v>
      </c>
      <c r="T193" s="28">
        <f t="shared" si="484"/>
        <v>0</v>
      </c>
      <c r="U193" s="28">
        <f t="shared" si="484"/>
        <v>0</v>
      </c>
      <c r="V193" s="28">
        <f t="shared" si="484"/>
        <v>12.73</v>
      </c>
      <c r="W193" s="75">
        <f t="shared" si="484"/>
        <v>2.2200000000000002</v>
      </c>
      <c r="X193" s="28">
        <f t="shared" si="484"/>
        <v>39.61</v>
      </c>
      <c r="Y193" s="28">
        <f t="shared" si="484"/>
        <v>4.55</v>
      </c>
      <c r="Z193" s="28">
        <f t="shared" si="484"/>
        <v>0</v>
      </c>
      <c r="AA193" s="28">
        <f t="shared" si="484"/>
        <v>0</v>
      </c>
      <c r="AB193" s="28">
        <f t="shared" si="484"/>
        <v>0</v>
      </c>
      <c r="AC193" s="28">
        <f t="shared" si="484"/>
        <v>0</v>
      </c>
      <c r="AD193" s="28">
        <f t="shared" si="484"/>
        <v>0</v>
      </c>
      <c r="AE193" s="28">
        <f t="shared" si="484"/>
        <v>0</v>
      </c>
      <c r="AF193" s="28">
        <f t="shared" si="484"/>
        <v>0</v>
      </c>
      <c r="AG193" s="28">
        <f t="shared" si="484"/>
        <v>0</v>
      </c>
      <c r="AH193" s="28">
        <f t="shared" si="484"/>
        <v>190.89</v>
      </c>
      <c r="AI193" s="28">
        <f t="shared" si="484"/>
        <v>16.52</v>
      </c>
      <c r="AJ193" s="28">
        <f t="shared" si="484"/>
        <v>0</v>
      </c>
      <c r="AK193" s="28">
        <f t="shared" si="484"/>
        <v>0</v>
      </c>
      <c r="AL193" s="28">
        <f t="shared" si="484"/>
        <v>10</v>
      </c>
      <c r="AM193" s="28">
        <f t="shared" si="484"/>
        <v>3.71</v>
      </c>
      <c r="AN193" s="28">
        <f t="shared" si="484"/>
        <v>31.13</v>
      </c>
      <c r="AO193" s="28">
        <f t="shared" si="484"/>
        <v>7.55</v>
      </c>
      <c r="AP193" s="28">
        <f t="shared" si="484"/>
        <v>433.85</v>
      </c>
      <c r="AQ193" s="28">
        <f t="shared" si="484"/>
        <v>26.43</v>
      </c>
      <c r="AR193" s="28">
        <f t="shared" si="484"/>
        <v>0</v>
      </c>
      <c r="AS193" s="28">
        <f t="shared" si="484"/>
        <v>0</v>
      </c>
      <c r="AT193" s="28">
        <f t="shared" si="484"/>
        <v>22.73</v>
      </c>
      <c r="AU193" s="28">
        <f t="shared" si="484"/>
        <v>5.93</v>
      </c>
      <c r="AV193" s="28">
        <f t="shared" si="484"/>
        <v>70.739999999999995</v>
      </c>
      <c r="AW193" s="28">
        <f t="shared" si="484"/>
        <v>12.1</v>
      </c>
      <c r="AX193" s="28">
        <f t="shared" si="484"/>
        <v>190.89</v>
      </c>
      <c r="AY193" s="28">
        <f t="shared" si="484"/>
        <v>16.52</v>
      </c>
      <c r="AZ193" s="28">
        <f t="shared" si="484"/>
        <v>0</v>
      </c>
      <c r="BA193" s="28">
        <f t="shared" si="484"/>
        <v>0</v>
      </c>
      <c r="BB193" s="28">
        <f t="shared" si="484"/>
        <v>10</v>
      </c>
      <c r="BC193" s="28">
        <f t="shared" si="484"/>
        <v>3.71</v>
      </c>
      <c r="BD193" s="28">
        <f t="shared" si="484"/>
        <v>31.13</v>
      </c>
      <c r="BE193" s="28">
        <f t="shared" si="484"/>
        <v>7.55</v>
      </c>
      <c r="BF193" s="28">
        <f t="shared" si="484"/>
        <v>624.74</v>
      </c>
      <c r="BG193" s="28">
        <f t="shared" si="484"/>
        <v>42.95</v>
      </c>
      <c r="BH193" s="28">
        <f t="shared" si="484"/>
        <v>0</v>
      </c>
      <c r="BI193" s="28">
        <f t="shared" si="484"/>
        <v>0</v>
      </c>
      <c r="BJ193" s="28">
        <f t="shared" si="484"/>
        <v>32.730000000000004</v>
      </c>
      <c r="BK193" s="28">
        <f t="shared" si="484"/>
        <v>9.64</v>
      </c>
      <c r="BL193" s="110">
        <f t="shared" si="484"/>
        <v>101.87</v>
      </c>
      <c r="BM193" s="110">
        <f t="shared" si="484"/>
        <v>19.649999999999999</v>
      </c>
      <c r="BN193" s="110">
        <f t="shared" si="484"/>
        <v>763.56</v>
      </c>
      <c r="BO193" s="110">
        <f t="shared" si="484"/>
        <v>90.289999999999992</v>
      </c>
      <c r="BP193" s="110">
        <f t="shared" si="484"/>
        <v>0</v>
      </c>
      <c r="BQ193" s="110">
        <f t="shared" si="484"/>
        <v>0</v>
      </c>
      <c r="BR193" s="110">
        <f t="shared" si="484"/>
        <v>40</v>
      </c>
      <c r="BS193" s="110">
        <f t="shared" si="484"/>
        <v>14.82</v>
      </c>
      <c r="BT193" s="110">
        <f t="shared" si="484"/>
        <v>124.47999999999999</v>
      </c>
      <c r="BU193" s="110">
        <f t="shared" si="484"/>
        <v>30.17</v>
      </c>
      <c r="BV193" s="110">
        <f t="shared" si="484"/>
        <v>138.82</v>
      </c>
      <c r="BW193" s="110">
        <f t="shared" si="484"/>
        <v>47.34</v>
      </c>
      <c r="BX193" s="110">
        <f t="shared" si="484"/>
        <v>0</v>
      </c>
      <c r="BY193" s="110">
        <f t="shared" ref="BY193:CT193" si="485">+BY190+BY191+BY192</f>
        <v>0</v>
      </c>
      <c r="BZ193" s="110">
        <f t="shared" si="485"/>
        <v>7.27</v>
      </c>
      <c r="CA193" s="110">
        <f t="shared" si="485"/>
        <v>5.18</v>
      </c>
      <c r="CB193" s="110">
        <f t="shared" si="485"/>
        <v>22.61</v>
      </c>
      <c r="CC193" s="158">
        <f t="shared" si="485"/>
        <v>10.52</v>
      </c>
      <c r="CD193" s="110">
        <f t="shared" si="485"/>
        <v>138.82</v>
      </c>
      <c r="CE193" s="110">
        <f t="shared" si="485"/>
        <v>38.129999999999995</v>
      </c>
      <c r="CF193" s="110">
        <f t="shared" si="485"/>
        <v>0</v>
      </c>
      <c r="CG193" s="110">
        <f t="shared" si="485"/>
        <v>0</v>
      </c>
      <c r="CH193" s="110">
        <f t="shared" si="485"/>
        <v>7.27</v>
      </c>
      <c r="CI193" s="110">
        <f t="shared" si="485"/>
        <v>5.18</v>
      </c>
      <c r="CJ193" s="110">
        <f t="shared" si="485"/>
        <v>22.61</v>
      </c>
      <c r="CK193" s="110">
        <f t="shared" si="485"/>
        <v>10.52</v>
      </c>
      <c r="CL193" s="110">
        <f t="shared" si="485"/>
        <v>0</v>
      </c>
      <c r="CM193" s="110">
        <f t="shared" si="485"/>
        <v>763.56</v>
      </c>
      <c r="CN193" s="110">
        <f t="shared" si="485"/>
        <v>81.08</v>
      </c>
      <c r="CO193" s="110">
        <f t="shared" si="485"/>
        <v>0</v>
      </c>
      <c r="CP193" s="110">
        <f t="shared" si="485"/>
        <v>0</v>
      </c>
      <c r="CQ193" s="110">
        <f t="shared" si="485"/>
        <v>40</v>
      </c>
      <c r="CR193" s="110">
        <f t="shared" si="485"/>
        <v>14.82</v>
      </c>
      <c r="CS193" s="110">
        <f t="shared" si="485"/>
        <v>124.47999999999999</v>
      </c>
      <c r="CT193" s="110">
        <f t="shared" si="485"/>
        <v>30.17</v>
      </c>
    </row>
    <row r="194" spans="1:98" ht="20.100000000000001" customHeight="1">
      <c r="A194" s="19">
        <v>5</v>
      </c>
      <c r="B194" s="34" t="s">
        <v>152</v>
      </c>
      <c r="C194" s="21">
        <v>700.13</v>
      </c>
      <c r="D194" s="21">
        <v>121.49</v>
      </c>
      <c r="E194" s="10">
        <f t="shared" ref="E194:E196" si="486">C194+D194</f>
        <v>821.62</v>
      </c>
      <c r="F194" s="21">
        <v>0</v>
      </c>
      <c r="G194" s="42">
        <v>0</v>
      </c>
      <c r="H194" s="10">
        <f t="shared" ref="H194:H196" si="487">F194+G194</f>
        <v>0</v>
      </c>
      <c r="I194" s="21">
        <v>58</v>
      </c>
      <c r="J194" s="21">
        <v>14</v>
      </c>
      <c r="K194" s="10">
        <f t="shared" si="474"/>
        <v>72</v>
      </c>
      <c r="L194" s="42">
        <v>111</v>
      </c>
      <c r="M194" s="42">
        <v>22</v>
      </c>
      <c r="N194" s="10">
        <f t="shared" si="464"/>
        <v>133</v>
      </c>
      <c r="O194" s="10">
        <f t="shared" ref="O194:P196" si="488">C194+F194+I194+L194</f>
        <v>869.13</v>
      </c>
      <c r="P194" s="23">
        <f t="shared" si="488"/>
        <v>157.49</v>
      </c>
      <c r="Q194" s="10">
        <f t="shared" si="449"/>
        <v>1026.6199999999999</v>
      </c>
      <c r="R194" s="65">
        <f t="shared" si="335"/>
        <v>222.78</v>
      </c>
      <c r="S194" s="65">
        <f t="shared" si="336"/>
        <v>18.22</v>
      </c>
      <c r="T194" s="65">
        <f t="shared" si="337"/>
        <v>0</v>
      </c>
      <c r="U194" s="65">
        <f t="shared" si="338"/>
        <v>0</v>
      </c>
      <c r="V194" s="65">
        <f t="shared" si="339"/>
        <v>18.46</v>
      </c>
      <c r="W194" s="65">
        <f t="shared" si="340"/>
        <v>2.1</v>
      </c>
      <c r="X194" s="70">
        <f t="shared" si="341"/>
        <v>35.32</v>
      </c>
      <c r="Y194" s="70">
        <f t="shared" si="342"/>
        <v>3.3</v>
      </c>
      <c r="AH194" s="83">
        <f t="shared" si="408"/>
        <v>175.03</v>
      </c>
      <c r="AI194" s="83">
        <f t="shared" si="409"/>
        <v>30.37</v>
      </c>
      <c r="AJ194" s="83">
        <f t="shared" si="410"/>
        <v>0</v>
      </c>
      <c r="AK194" s="83">
        <f t="shared" si="411"/>
        <v>0</v>
      </c>
      <c r="AL194" s="83">
        <f t="shared" si="412"/>
        <v>14.5</v>
      </c>
      <c r="AM194" s="83">
        <f t="shared" si="413"/>
        <v>3.5</v>
      </c>
      <c r="AN194" s="83">
        <f t="shared" si="414"/>
        <v>27.75</v>
      </c>
      <c r="AO194" s="83">
        <f t="shared" si="415"/>
        <v>5.5</v>
      </c>
      <c r="AP194" s="70">
        <f t="shared" si="343"/>
        <v>397.81</v>
      </c>
      <c r="AQ194" s="70">
        <f t="shared" si="344"/>
        <v>48.59</v>
      </c>
      <c r="AR194" s="70">
        <f t="shared" si="345"/>
        <v>0</v>
      </c>
      <c r="AS194" s="70">
        <f t="shared" si="346"/>
        <v>0</v>
      </c>
      <c r="AT194" s="70">
        <f t="shared" si="347"/>
        <v>32.96</v>
      </c>
      <c r="AU194" s="70">
        <f t="shared" si="348"/>
        <v>5.6</v>
      </c>
      <c r="AV194" s="70">
        <f t="shared" si="349"/>
        <v>63.07</v>
      </c>
      <c r="AW194" s="70">
        <f t="shared" si="350"/>
        <v>8.8000000000000007</v>
      </c>
      <c r="AX194" s="70">
        <f t="shared" si="416"/>
        <v>175.03</v>
      </c>
      <c r="AY194" s="93">
        <f>ROUND(D194*16.66%,2)</f>
        <v>20.239999999999998</v>
      </c>
      <c r="AZ194" s="70">
        <f t="shared" si="418"/>
        <v>0</v>
      </c>
      <c r="BA194" s="70">
        <f t="shared" si="419"/>
        <v>0</v>
      </c>
      <c r="BB194" s="70">
        <f t="shared" si="420"/>
        <v>14.5</v>
      </c>
      <c r="BC194" s="70">
        <f t="shared" si="421"/>
        <v>3.5</v>
      </c>
      <c r="BD194" s="70">
        <f t="shared" si="428"/>
        <v>27.75</v>
      </c>
      <c r="BE194" s="70">
        <f t="shared" si="422"/>
        <v>5.5</v>
      </c>
      <c r="BF194" s="70">
        <f t="shared" si="354"/>
        <v>572.84</v>
      </c>
      <c r="BG194" s="70">
        <f t="shared" si="355"/>
        <v>68.83</v>
      </c>
      <c r="BH194" s="70">
        <f t="shared" si="356"/>
        <v>0</v>
      </c>
      <c r="BI194" s="70">
        <f t="shared" si="357"/>
        <v>0</v>
      </c>
      <c r="BJ194" s="70">
        <f t="shared" si="358"/>
        <v>47.46</v>
      </c>
      <c r="BK194" s="70">
        <f t="shared" si="359"/>
        <v>9.1</v>
      </c>
      <c r="BL194" s="70">
        <f t="shared" si="360"/>
        <v>90.82</v>
      </c>
      <c r="BM194" s="70">
        <f t="shared" si="361"/>
        <v>14.3</v>
      </c>
      <c r="BN194" s="98">
        <v>700.13</v>
      </c>
      <c r="BO194" s="100">
        <v>159.01999999999998</v>
      </c>
      <c r="BP194" s="99">
        <v>0</v>
      </c>
      <c r="BQ194" s="99">
        <v>0</v>
      </c>
      <c r="BR194" s="98">
        <v>58</v>
      </c>
      <c r="BS194" s="98">
        <v>14</v>
      </c>
      <c r="BT194" s="98">
        <v>111</v>
      </c>
      <c r="BU194" s="99">
        <v>22</v>
      </c>
      <c r="BV194" s="70">
        <f t="shared" si="362"/>
        <v>127.29</v>
      </c>
      <c r="BW194" s="70">
        <f t="shared" si="363"/>
        <v>90.19</v>
      </c>
      <c r="BX194" s="70">
        <f t="shared" si="364"/>
        <v>0</v>
      </c>
      <c r="BY194" s="70">
        <f t="shared" si="365"/>
        <v>0</v>
      </c>
      <c r="BZ194" s="70">
        <f t="shared" si="366"/>
        <v>10.54</v>
      </c>
      <c r="CA194" s="70">
        <f t="shared" si="367"/>
        <v>4.9000000000000004</v>
      </c>
      <c r="CB194" s="70">
        <f t="shared" si="368"/>
        <v>20.18</v>
      </c>
      <c r="CC194" s="156">
        <f t="shared" si="369"/>
        <v>7.7</v>
      </c>
      <c r="CD194" s="70">
        <f>ROUND(BV194*75%,2)</f>
        <v>95.47</v>
      </c>
      <c r="CE194" s="70">
        <f>ROUND(BW194*75%,2)</f>
        <v>67.64</v>
      </c>
      <c r="CF194" s="70">
        <f t="shared" si="371"/>
        <v>0</v>
      </c>
      <c r="CG194" s="70">
        <f t="shared" si="372"/>
        <v>0</v>
      </c>
      <c r="CH194" s="70">
        <f t="shared" si="373"/>
        <v>10.54</v>
      </c>
      <c r="CI194" s="70">
        <f t="shared" si="374"/>
        <v>4.9000000000000004</v>
      </c>
      <c r="CJ194" s="70">
        <f t="shared" si="375"/>
        <v>20.18</v>
      </c>
      <c r="CK194" s="70">
        <f t="shared" si="376"/>
        <v>7.7</v>
      </c>
      <c r="CL194" s="70">
        <v>31.82</v>
      </c>
      <c r="CM194" s="70">
        <f t="shared" si="377"/>
        <v>700.13</v>
      </c>
      <c r="CN194" s="70">
        <f t="shared" si="378"/>
        <v>136.47</v>
      </c>
      <c r="CO194" s="70">
        <f t="shared" si="379"/>
        <v>0</v>
      </c>
      <c r="CP194" s="70">
        <f t="shared" si="380"/>
        <v>0</v>
      </c>
      <c r="CQ194" s="70">
        <f t="shared" si="381"/>
        <v>58</v>
      </c>
      <c r="CR194" s="70">
        <f t="shared" si="382"/>
        <v>14</v>
      </c>
      <c r="CS194" s="70">
        <f t="shared" si="383"/>
        <v>111</v>
      </c>
      <c r="CT194" s="70">
        <f t="shared" si="384"/>
        <v>22</v>
      </c>
    </row>
    <row r="195" spans="1:98" ht="20.100000000000001" customHeight="1">
      <c r="A195" s="19">
        <v>6</v>
      </c>
      <c r="B195" s="34" t="s">
        <v>153</v>
      </c>
      <c r="C195" s="21">
        <v>555.5</v>
      </c>
      <c r="D195" s="21">
        <v>177.22</v>
      </c>
      <c r="E195" s="10">
        <f t="shared" si="486"/>
        <v>732.72</v>
      </c>
      <c r="F195" s="21">
        <v>0</v>
      </c>
      <c r="G195" s="42">
        <v>0</v>
      </c>
      <c r="H195" s="10">
        <f t="shared" si="487"/>
        <v>0</v>
      </c>
      <c r="I195" s="21">
        <v>0</v>
      </c>
      <c r="J195" s="21">
        <v>0</v>
      </c>
      <c r="K195" s="10">
        <f t="shared" si="474"/>
        <v>0</v>
      </c>
      <c r="L195" s="42">
        <v>122.08</v>
      </c>
      <c r="M195" s="42">
        <v>26.96</v>
      </c>
      <c r="N195" s="10">
        <f t="shared" si="464"/>
        <v>149.04</v>
      </c>
      <c r="O195" s="10">
        <f t="shared" si="488"/>
        <v>677.58</v>
      </c>
      <c r="P195" s="23">
        <f t="shared" si="488"/>
        <v>204.18</v>
      </c>
      <c r="Q195" s="10">
        <f t="shared" si="449"/>
        <v>881.76</v>
      </c>
      <c r="R195" s="65">
        <f t="shared" si="335"/>
        <v>176.76</v>
      </c>
      <c r="S195" s="65">
        <f t="shared" si="336"/>
        <v>26.58</v>
      </c>
      <c r="T195" s="65">
        <f t="shared" si="337"/>
        <v>0</v>
      </c>
      <c r="U195" s="65">
        <f t="shared" si="338"/>
        <v>0</v>
      </c>
      <c r="V195" s="65">
        <f t="shared" si="339"/>
        <v>0</v>
      </c>
      <c r="W195" s="65">
        <f t="shared" si="340"/>
        <v>0</v>
      </c>
      <c r="X195" s="70">
        <f t="shared" si="341"/>
        <v>38.85</v>
      </c>
      <c r="Y195" s="70">
        <f t="shared" si="342"/>
        <v>4.04</v>
      </c>
      <c r="AH195" s="83">
        <f t="shared" si="408"/>
        <v>138.88</v>
      </c>
      <c r="AI195" s="83">
        <f t="shared" si="409"/>
        <v>44.31</v>
      </c>
      <c r="AJ195" s="83">
        <f t="shared" si="410"/>
        <v>0</v>
      </c>
      <c r="AK195" s="83">
        <f t="shared" si="411"/>
        <v>0</v>
      </c>
      <c r="AL195" s="83">
        <f t="shared" si="412"/>
        <v>0</v>
      </c>
      <c r="AM195" s="83">
        <f t="shared" si="413"/>
        <v>0</v>
      </c>
      <c r="AN195" s="86">
        <f t="shared" si="414"/>
        <v>30.52</v>
      </c>
      <c r="AO195" s="83">
        <f t="shared" si="415"/>
        <v>6.74</v>
      </c>
      <c r="AP195" s="70">
        <f t="shared" si="343"/>
        <v>315.64</v>
      </c>
      <c r="AQ195" s="70">
        <f t="shared" si="344"/>
        <v>70.89</v>
      </c>
      <c r="AR195" s="70">
        <f t="shared" si="345"/>
        <v>0</v>
      </c>
      <c r="AS195" s="70">
        <f t="shared" si="346"/>
        <v>0</v>
      </c>
      <c r="AT195" s="70">
        <f t="shared" si="347"/>
        <v>0</v>
      </c>
      <c r="AU195" s="70">
        <f t="shared" si="348"/>
        <v>0</v>
      </c>
      <c r="AV195" s="70">
        <f t="shared" si="349"/>
        <v>69.37</v>
      </c>
      <c r="AW195" s="70">
        <f t="shared" si="350"/>
        <v>10.780000000000001</v>
      </c>
      <c r="AX195" s="70">
        <f t="shared" si="416"/>
        <v>138.88</v>
      </c>
      <c r="AY195" s="93">
        <f>ROUND(D195*16.66%,2)</f>
        <v>29.52</v>
      </c>
      <c r="AZ195" s="70">
        <f t="shared" si="418"/>
        <v>0</v>
      </c>
      <c r="BA195" s="70">
        <f t="shared" si="419"/>
        <v>0</v>
      </c>
      <c r="BB195" s="70">
        <f t="shared" si="420"/>
        <v>0</v>
      </c>
      <c r="BC195" s="70">
        <f t="shared" si="421"/>
        <v>0</v>
      </c>
      <c r="BD195" s="87">
        <v>0</v>
      </c>
      <c r="BE195" s="70">
        <f t="shared" si="422"/>
        <v>6.74</v>
      </c>
      <c r="BF195" s="70">
        <f t="shared" si="354"/>
        <v>454.52</v>
      </c>
      <c r="BG195" s="70">
        <f t="shared" si="355"/>
        <v>100.41</v>
      </c>
      <c r="BH195" s="70">
        <f t="shared" si="356"/>
        <v>0</v>
      </c>
      <c r="BI195" s="70">
        <f t="shared" si="357"/>
        <v>0</v>
      </c>
      <c r="BJ195" s="70">
        <f t="shared" si="358"/>
        <v>0</v>
      </c>
      <c r="BK195" s="70">
        <f t="shared" si="359"/>
        <v>0</v>
      </c>
      <c r="BL195" s="70">
        <f t="shared" si="360"/>
        <v>69.37</v>
      </c>
      <c r="BM195" s="70">
        <f t="shared" si="361"/>
        <v>17.520000000000003</v>
      </c>
      <c r="BN195" s="98">
        <v>555.5</v>
      </c>
      <c r="BO195" s="98">
        <v>153</v>
      </c>
      <c r="BP195" s="99">
        <v>0</v>
      </c>
      <c r="BQ195" s="99">
        <v>0</v>
      </c>
      <c r="BR195" s="98">
        <v>0</v>
      </c>
      <c r="BS195" s="98">
        <v>0</v>
      </c>
      <c r="BT195" s="112">
        <v>122.08</v>
      </c>
      <c r="BU195" s="99">
        <v>22</v>
      </c>
      <c r="BV195" s="70">
        <f t="shared" si="362"/>
        <v>100.98</v>
      </c>
      <c r="BW195" s="70">
        <f t="shared" si="363"/>
        <v>52.59</v>
      </c>
      <c r="BX195" s="70">
        <f t="shared" si="364"/>
        <v>0</v>
      </c>
      <c r="BY195" s="70">
        <f t="shared" si="365"/>
        <v>0</v>
      </c>
      <c r="BZ195" s="70">
        <f t="shared" si="366"/>
        <v>0</v>
      </c>
      <c r="CA195" s="70">
        <f t="shared" si="367"/>
        <v>0</v>
      </c>
      <c r="CB195" s="70">
        <f t="shared" si="368"/>
        <v>52.71</v>
      </c>
      <c r="CC195" s="156">
        <f t="shared" si="369"/>
        <v>4.4800000000000004</v>
      </c>
      <c r="CD195" s="121">
        <f t="shared" ref="CD195:CE259" si="489">BV195</f>
        <v>100.98</v>
      </c>
      <c r="CE195" s="70">
        <f t="shared" ref="CE195:CE196" si="490">ROUND(BW195*75%,2)</f>
        <v>39.44</v>
      </c>
      <c r="CF195" s="70">
        <f t="shared" si="371"/>
        <v>0</v>
      </c>
      <c r="CG195" s="70">
        <f t="shared" si="372"/>
        <v>0</v>
      </c>
      <c r="CH195" s="70">
        <f t="shared" si="373"/>
        <v>0</v>
      </c>
      <c r="CI195" s="70">
        <f t="shared" si="374"/>
        <v>0</v>
      </c>
      <c r="CJ195" s="70">
        <f t="shared" si="375"/>
        <v>52.71</v>
      </c>
      <c r="CK195" s="70">
        <f t="shared" si="376"/>
        <v>4.4800000000000004</v>
      </c>
      <c r="CL195" s="70"/>
      <c r="CM195" s="70">
        <f t="shared" si="377"/>
        <v>555.5</v>
      </c>
      <c r="CN195" s="70">
        <f t="shared" si="378"/>
        <v>139.85</v>
      </c>
      <c r="CO195" s="70">
        <f t="shared" si="379"/>
        <v>0</v>
      </c>
      <c r="CP195" s="70">
        <f t="shared" si="380"/>
        <v>0</v>
      </c>
      <c r="CQ195" s="70">
        <f t="shared" si="381"/>
        <v>0</v>
      </c>
      <c r="CR195" s="70">
        <f t="shared" si="382"/>
        <v>0</v>
      </c>
      <c r="CS195" s="70">
        <f t="shared" si="383"/>
        <v>122.08000000000001</v>
      </c>
      <c r="CT195" s="70">
        <f t="shared" si="384"/>
        <v>22.000000000000004</v>
      </c>
    </row>
    <row r="196" spans="1:98" ht="20.100000000000001" customHeight="1">
      <c r="A196" s="19">
        <v>7</v>
      </c>
      <c r="B196" s="34" t="s">
        <v>154</v>
      </c>
      <c r="C196" s="21">
        <v>47.75</v>
      </c>
      <c r="D196" s="21">
        <v>0</v>
      </c>
      <c r="E196" s="10">
        <f t="shared" si="486"/>
        <v>47.75</v>
      </c>
      <c r="F196" s="21">
        <v>0</v>
      </c>
      <c r="G196" s="42">
        <v>0</v>
      </c>
      <c r="H196" s="10">
        <f t="shared" si="487"/>
        <v>0</v>
      </c>
      <c r="I196" s="21">
        <v>0</v>
      </c>
      <c r="J196" s="21">
        <v>0</v>
      </c>
      <c r="K196" s="10">
        <f t="shared" si="474"/>
        <v>0</v>
      </c>
      <c r="L196" s="42">
        <v>2.65</v>
      </c>
      <c r="M196" s="42">
        <v>0</v>
      </c>
      <c r="N196" s="10">
        <f t="shared" si="464"/>
        <v>2.65</v>
      </c>
      <c r="O196" s="10">
        <f t="shared" si="488"/>
        <v>50.4</v>
      </c>
      <c r="P196" s="23">
        <f t="shared" si="488"/>
        <v>0</v>
      </c>
      <c r="Q196" s="10">
        <f t="shared" si="449"/>
        <v>50.4</v>
      </c>
      <c r="R196" s="65">
        <f t="shared" si="335"/>
        <v>15.19</v>
      </c>
      <c r="S196" s="65">
        <f t="shared" si="336"/>
        <v>0</v>
      </c>
      <c r="T196" s="65">
        <f t="shared" si="337"/>
        <v>0</v>
      </c>
      <c r="U196" s="65">
        <f t="shared" si="338"/>
        <v>0</v>
      </c>
      <c r="V196" s="65">
        <f t="shared" si="339"/>
        <v>0</v>
      </c>
      <c r="W196" s="65">
        <f t="shared" si="340"/>
        <v>0</v>
      </c>
      <c r="X196" s="70">
        <f t="shared" si="341"/>
        <v>0.84</v>
      </c>
      <c r="Y196" s="70">
        <f t="shared" si="342"/>
        <v>0</v>
      </c>
      <c r="AH196" s="83">
        <f t="shared" si="408"/>
        <v>11.94</v>
      </c>
      <c r="AI196" s="83">
        <f t="shared" si="409"/>
        <v>0</v>
      </c>
      <c r="AJ196" s="83">
        <f t="shared" si="410"/>
        <v>0</v>
      </c>
      <c r="AK196" s="83">
        <f t="shared" si="411"/>
        <v>0</v>
      </c>
      <c r="AL196" s="83">
        <f t="shared" si="412"/>
        <v>0</v>
      </c>
      <c r="AM196" s="83">
        <f t="shared" si="413"/>
        <v>0</v>
      </c>
      <c r="AN196" s="83">
        <f t="shared" si="414"/>
        <v>0.66</v>
      </c>
      <c r="AO196" s="83">
        <f t="shared" si="415"/>
        <v>0</v>
      </c>
      <c r="AP196" s="70">
        <f t="shared" si="343"/>
        <v>27.13</v>
      </c>
      <c r="AQ196" s="70">
        <f t="shared" si="344"/>
        <v>0</v>
      </c>
      <c r="AR196" s="70">
        <f t="shared" si="345"/>
        <v>0</v>
      </c>
      <c r="AS196" s="70">
        <f t="shared" si="346"/>
        <v>0</v>
      </c>
      <c r="AT196" s="70">
        <f t="shared" si="347"/>
        <v>0</v>
      </c>
      <c r="AU196" s="70">
        <f t="shared" si="348"/>
        <v>0</v>
      </c>
      <c r="AV196" s="70">
        <f t="shared" si="349"/>
        <v>1.5</v>
      </c>
      <c r="AW196" s="70">
        <f t="shared" si="350"/>
        <v>0</v>
      </c>
      <c r="AX196" s="70">
        <f t="shared" si="416"/>
        <v>11.94</v>
      </c>
      <c r="AY196" s="70">
        <f t="shared" si="417"/>
        <v>0</v>
      </c>
      <c r="AZ196" s="70">
        <f t="shared" si="418"/>
        <v>0</v>
      </c>
      <c r="BA196" s="70">
        <f t="shared" si="419"/>
        <v>0</v>
      </c>
      <c r="BB196" s="70">
        <f t="shared" si="420"/>
        <v>0</v>
      </c>
      <c r="BC196" s="70">
        <f t="shared" si="421"/>
        <v>0</v>
      </c>
      <c r="BD196" s="70">
        <f t="shared" si="428"/>
        <v>0.66</v>
      </c>
      <c r="BE196" s="70">
        <f t="shared" si="422"/>
        <v>0</v>
      </c>
      <c r="BF196" s="70">
        <f t="shared" si="354"/>
        <v>39.07</v>
      </c>
      <c r="BG196" s="70">
        <f t="shared" si="355"/>
        <v>0</v>
      </c>
      <c r="BH196" s="70">
        <f t="shared" si="356"/>
        <v>0</v>
      </c>
      <c r="BI196" s="70">
        <f t="shared" si="357"/>
        <v>0</v>
      </c>
      <c r="BJ196" s="70">
        <f t="shared" si="358"/>
        <v>0</v>
      </c>
      <c r="BK196" s="70">
        <f t="shared" si="359"/>
        <v>0</v>
      </c>
      <c r="BL196" s="70">
        <f t="shared" si="360"/>
        <v>2.16</v>
      </c>
      <c r="BM196" s="70">
        <f t="shared" si="361"/>
        <v>0</v>
      </c>
      <c r="BN196" s="98">
        <v>47.75</v>
      </c>
      <c r="BO196" s="98">
        <v>0</v>
      </c>
      <c r="BP196" s="99">
        <v>0</v>
      </c>
      <c r="BQ196" s="99">
        <v>0</v>
      </c>
      <c r="BR196" s="98">
        <v>0</v>
      </c>
      <c r="BS196" s="98">
        <v>0</v>
      </c>
      <c r="BT196" s="98">
        <v>2.65</v>
      </c>
      <c r="BU196" s="99">
        <v>0</v>
      </c>
      <c r="BV196" s="70">
        <f t="shared" si="362"/>
        <v>8.68</v>
      </c>
      <c r="BW196" s="70">
        <f t="shared" si="363"/>
        <v>0</v>
      </c>
      <c r="BX196" s="70">
        <f t="shared" si="364"/>
        <v>0</v>
      </c>
      <c r="BY196" s="70">
        <f t="shared" si="365"/>
        <v>0</v>
      </c>
      <c r="BZ196" s="70">
        <f t="shared" si="366"/>
        <v>0</v>
      </c>
      <c r="CA196" s="70">
        <f t="shared" si="367"/>
        <v>0</v>
      </c>
      <c r="CB196" s="70">
        <f t="shared" si="368"/>
        <v>0.49</v>
      </c>
      <c r="CC196" s="156">
        <f t="shared" si="369"/>
        <v>0</v>
      </c>
      <c r="CD196" s="121">
        <f t="shared" si="489"/>
        <v>8.68</v>
      </c>
      <c r="CE196" s="70">
        <f t="shared" si="490"/>
        <v>0</v>
      </c>
      <c r="CF196" s="70">
        <f t="shared" si="371"/>
        <v>0</v>
      </c>
      <c r="CG196" s="70">
        <f t="shared" si="372"/>
        <v>0</v>
      </c>
      <c r="CH196" s="70">
        <f t="shared" si="373"/>
        <v>0</v>
      </c>
      <c r="CI196" s="70">
        <f t="shared" si="374"/>
        <v>0</v>
      </c>
      <c r="CJ196" s="70">
        <f t="shared" si="375"/>
        <v>0.49</v>
      </c>
      <c r="CK196" s="70">
        <f t="shared" si="376"/>
        <v>0</v>
      </c>
      <c r="CL196" s="70"/>
      <c r="CM196" s="70">
        <f t="shared" si="377"/>
        <v>47.75</v>
      </c>
      <c r="CN196" s="70">
        <f t="shared" si="378"/>
        <v>0</v>
      </c>
      <c r="CO196" s="70">
        <f t="shared" si="379"/>
        <v>0</v>
      </c>
      <c r="CP196" s="70">
        <f t="shared" si="380"/>
        <v>0</v>
      </c>
      <c r="CQ196" s="70">
        <f t="shared" si="381"/>
        <v>0</v>
      </c>
      <c r="CR196" s="70">
        <f t="shared" si="382"/>
        <v>0</v>
      </c>
      <c r="CS196" s="70">
        <f t="shared" si="383"/>
        <v>2.6500000000000004</v>
      </c>
      <c r="CT196" s="70">
        <f t="shared" si="384"/>
        <v>0</v>
      </c>
    </row>
    <row r="197" spans="1:98" s="29" customFormat="1" ht="20.100000000000001" customHeight="1">
      <c r="A197" s="26"/>
      <c r="B197" s="37" t="s">
        <v>153</v>
      </c>
      <c r="C197" s="28">
        <f t="shared" ref="C197:BN197" si="491">+C195+C196</f>
        <v>603.25</v>
      </c>
      <c r="D197" s="28">
        <f t="shared" si="491"/>
        <v>177.22</v>
      </c>
      <c r="E197" s="28">
        <f t="shared" si="491"/>
        <v>780.47</v>
      </c>
      <c r="F197" s="28">
        <f t="shared" si="491"/>
        <v>0</v>
      </c>
      <c r="G197" s="28">
        <f t="shared" si="491"/>
        <v>0</v>
      </c>
      <c r="H197" s="28">
        <f t="shared" si="491"/>
        <v>0</v>
      </c>
      <c r="I197" s="28">
        <f t="shared" si="491"/>
        <v>0</v>
      </c>
      <c r="J197" s="28">
        <f t="shared" si="491"/>
        <v>0</v>
      </c>
      <c r="K197" s="28">
        <f t="shared" si="491"/>
        <v>0</v>
      </c>
      <c r="L197" s="28">
        <f t="shared" si="491"/>
        <v>124.73</v>
      </c>
      <c r="M197" s="28">
        <f t="shared" si="491"/>
        <v>26.96</v>
      </c>
      <c r="N197" s="28">
        <f t="shared" si="491"/>
        <v>151.69</v>
      </c>
      <c r="O197" s="28">
        <f t="shared" si="491"/>
        <v>727.98</v>
      </c>
      <c r="P197" s="28">
        <f t="shared" si="491"/>
        <v>204.18</v>
      </c>
      <c r="Q197" s="28">
        <f t="shared" si="491"/>
        <v>932.16</v>
      </c>
      <c r="R197" s="28">
        <f t="shared" si="491"/>
        <v>191.95</v>
      </c>
      <c r="S197" s="28">
        <f t="shared" si="491"/>
        <v>26.58</v>
      </c>
      <c r="T197" s="28">
        <f t="shared" si="491"/>
        <v>0</v>
      </c>
      <c r="U197" s="28">
        <f t="shared" si="491"/>
        <v>0</v>
      </c>
      <c r="V197" s="28">
        <f t="shared" si="491"/>
        <v>0</v>
      </c>
      <c r="W197" s="75">
        <f t="shared" si="491"/>
        <v>0</v>
      </c>
      <c r="X197" s="28">
        <f t="shared" si="491"/>
        <v>39.690000000000005</v>
      </c>
      <c r="Y197" s="28">
        <f t="shared" si="491"/>
        <v>4.04</v>
      </c>
      <c r="Z197" s="28">
        <f t="shared" si="491"/>
        <v>0</v>
      </c>
      <c r="AA197" s="28">
        <f t="shared" si="491"/>
        <v>0</v>
      </c>
      <c r="AB197" s="28">
        <f t="shared" si="491"/>
        <v>0</v>
      </c>
      <c r="AC197" s="28">
        <f t="shared" si="491"/>
        <v>0</v>
      </c>
      <c r="AD197" s="28">
        <f t="shared" si="491"/>
        <v>0</v>
      </c>
      <c r="AE197" s="28">
        <f t="shared" si="491"/>
        <v>0</v>
      </c>
      <c r="AF197" s="28">
        <f t="shared" si="491"/>
        <v>0</v>
      </c>
      <c r="AG197" s="28">
        <f t="shared" si="491"/>
        <v>0</v>
      </c>
      <c r="AH197" s="28">
        <f t="shared" si="491"/>
        <v>150.82</v>
      </c>
      <c r="AI197" s="28">
        <f t="shared" si="491"/>
        <v>44.31</v>
      </c>
      <c r="AJ197" s="28">
        <f t="shared" si="491"/>
        <v>0</v>
      </c>
      <c r="AK197" s="28">
        <f t="shared" si="491"/>
        <v>0</v>
      </c>
      <c r="AL197" s="28">
        <f t="shared" si="491"/>
        <v>0</v>
      </c>
      <c r="AM197" s="28">
        <f t="shared" si="491"/>
        <v>0</v>
      </c>
      <c r="AN197" s="28">
        <f t="shared" si="491"/>
        <v>31.18</v>
      </c>
      <c r="AO197" s="28">
        <f t="shared" si="491"/>
        <v>6.74</v>
      </c>
      <c r="AP197" s="28">
        <f t="shared" si="491"/>
        <v>342.77</v>
      </c>
      <c r="AQ197" s="28">
        <f t="shared" si="491"/>
        <v>70.89</v>
      </c>
      <c r="AR197" s="28">
        <f t="shared" si="491"/>
        <v>0</v>
      </c>
      <c r="AS197" s="28">
        <f t="shared" si="491"/>
        <v>0</v>
      </c>
      <c r="AT197" s="28">
        <f t="shared" si="491"/>
        <v>0</v>
      </c>
      <c r="AU197" s="28">
        <f t="shared" si="491"/>
        <v>0</v>
      </c>
      <c r="AV197" s="28">
        <f t="shared" si="491"/>
        <v>70.87</v>
      </c>
      <c r="AW197" s="28">
        <f t="shared" si="491"/>
        <v>10.780000000000001</v>
      </c>
      <c r="AX197" s="28">
        <f t="shared" si="491"/>
        <v>150.82</v>
      </c>
      <c r="AY197" s="28">
        <f t="shared" si="491"/>
        <v>29.52</v>
      </c>
      <c r="AZ197" s="28">
        <f t="shared" si="491"/>
        <v>0</v>
      </c>
      <c r="BA197" s="28">
        <f t="shared" si="491"/>
        <v>0</v>
      </c>
      <c r="BB197" s="28">
        <f t="shared" si="491"/>
        <v>0</v>
      </c>
      <c r="BC197" s="28">
        <f t="shared" si="491"/>
        <v>0</v>
      </c>
      <c r="BD197" s="28">
        <f t="shared" si="491"/>
        <v>0.66</v>
      </c>
      <c r="BE197" s="28">
        <f t="shared" si="491"/>
        <v>6.74</v>
      </c>
      <c r="BF197" s="28">
        <f t="shared" si="491"/>
        <v>493.59</v>
      </c>
      <c r="BG197" s="28">
        <f t="shared" si="491"/>
        <v>100.41</v>
      </c>
      <c r="BH197" s="28">
        <f t="shared" si="491"/>
        <v>0</v>
      </c>
      <c r="BI197" s="28">
        <f t="shared" si="491"/>
        <v>0</v>
      </c>
      <c r="BJ197" s="28">
        <f t="shared" si="491"/>
        <v>0</v>
      </c>
      <c r="BK197" s="28">
        <f t="shared" si="491"/>
        <v>0</v>
      </c>
      <c r="BL197" s="110">
        <f t="shared" si="491"/>
        <v>71.53</v>
      </c>
      <c r="BM197" s="110">
        <f t="shared" si="491"/>
        <v>17.520000000000003</v>
      </c>
      <c r="BN197" s="110">
        <f t="shared" si="491"/>
        <v>603.25</v>
      </c>
      <c r="BO197" s="110">
        <f t="shared" ref="BO197:BU197" si="492">+BO195+BO196</f>
        <v>153</v>
      </c>
      <c r="BP197" s="110">
        <f t="shared" si="492"/>
        <v>0</v>
      </c>
      <c r="BQ197" s="110">
        <f t="shared" si="492"/>
        <v>0</v>
      </c>
      <c r="BR197" s="110">
        <f t="shared" si="492"/>
        <v>0</v>
      </c>
      <c r="BS197" s="110">
        <f t="shared" si="492"/>
        <v>0</v>
      </c>
      <c r="BT197" s="110">
        <f t="shared" si="492"/>
        <v>124.73</v>
      </c>
      <c r="BU197" s="110">
        <f t="shared" si="492"/>
        <v>22</v>
      </c>
      <c r="BV197" s="110">
        <f t="shared" ref="BV197:CT197" si="493">+BV195+BV196</f>
        <v>109.66</v>
      </c>
      <c r="BW197" s="110">
        <f t="shared" si="493"/>
        <v>52.59</v>
      </c>
      <c r="BX197" s="110">
        <f t="shared" si="493"/>
        <v>0</v>
      </c>
      <c r="BY197" s="110">
        <f t="shared" si="493"/>
        <v>0</v>
      </c>
      <c r="BZ197" s="110">
        <f t="shared" si="493"/>
        <v>0</v>
      </c>
      <c r="CA197" s="110">
        <f t="shared" si="493"/>
        <v>0</v>
      </c>
      <c r="CB197" s="110">
        <f t="shared" si="493"/>
        <v>53.2</v>
      </c>
      <c r="CC197" s="158">
        <f t="shared" si="493"/>
        <v>4.4800000000000004</v>
      </c>
      <c r="CD197" s="110">
        <f t="shared" si="493"/>
        <v>109.66</v>
      </c>
      <c r="CE197" s="110">
        <f t="shared" si="493"/>
        <v>39.44</v>
      </c>
      <c r="CF197" s="110">
        <f t="shared" si="493"/>
        <v>0</v>
      </c>
      <c r="CG197" s="110">
        <f t="shared" si="493"/>
        <v>0</v>
      </c>
      <c r="CH197" s="110">
        <f t="shared" si="493"/>
        <v>0</v>
      </c>
      <c r="CI197" s="110">
        <f t="shared" si="493"/>
        <v>0</v>
      </c>
      <c r="CJ197" s="110">
        <f t="shared" si="493"/>
        <v>53.2</v>
      </c>
      <c r="CK197" s="110">
        <f t="shared" si="493"/>
        <v>4.4800000000000004</v>
      </c>
      <c r="CL197" s="110">
        <f t="shared" si="493"/>
        <v>0</v>
      </c>
      <c r="CM197" s="110">
        <f t="shared" si="493"/>
        <v>603.25</v>
      </c>
      <c r="CN197" s="110">
        <f t="shared" si="493"/>
        <v>139.85</v>
      </c>
      <c r="CO197" s="110">
        <f t="shared" si="493"/>
        <v>0</v>
      </c>
      <c r="CP197" s="110">
        <f t="shared" si="493"/>
        <v>0</v>
      </c>
      <c r="CQ197" s="110">
        <f t="shared" si="493"/>
        <v>0</v>
      </c>
      <c r="CR197" s="110">
        <f t="shared" si="493"/>
        <v>0</v>
      </c>
      <c r="CS197" s="110">
        <f t="shared" si="493"/>
        <v>124.73000000000002</v>
      </c>
      <c r="CT197" s="110">
        <f t="shared" si="493"/>
        <v>22.000000000000004</v>
      </c>
    </row>
    <row r="198" spans="1:98" ht="20.100000000000001" customHeight="1">
      <c r="A198" s="43">
        <v>8</v>
      </c>
      <c r="B198" s="34" t="s">
        <v>155</v>
      </c>
      <c r="C198" s="21">
        <v>0</v>
      </c>
      <c r="D198" s="21">
        <v>0</v>
      </c>
      <c r="E198" s="10">
        <f t="shared" ref="E198:E206" si="494">C198+D198</f>
        <v>0</v>
      </c>
      <c r="F198" s="21">
        <v>2294.1999999999998</v>
      </c>
      <c r="G198" s="42">
        <v>821</v>
      </c>
      <c r="H198" s="10">
        <f t="shared" ref="H198:H205" si="495">F198+G198</f>
        <v>3115.2</v>
      </c>
      <c r="I198" s="21">
        <v>200.62</v>
      </c>
      <c r="J198" s="21">
        <v>43.96</v>
      </c>
      <c r="K198" s="10">
        <f t="shared" si="474"/>
        <v>244.58</v>
      </c>
      <c r="L198" s="42">
        <v>0</v>
      </c>
      <c r="M198" s="42">
        <v>0</v>
      </c>
      <c r="N198" s="10">
        <f t="shared" si="464"/>
        <v>0</v>
      </c>
      <c r="O198" s="10">
        <f t="shared" ref="O198:P206" si="496">C198+F198+I198+L198</f>
        <v>2494.8199999999997</v>
      </c>
      <c r="P198" s="23">
        <f t="shared" si="496"/>
        <v>864.96</v>
      </c>
      <c r="Q198" s="10">
        <f t="shared" si="449"/>
        <v>3359.7799999999997</v>
      </c>
      <c r="R198" s="65">
        <f t="shared" si="335"/>
        <v>0</v>
      </c>
      <c r="S198" s="65">
        <f t="shared" si="336"/>
        <v>0</v>
      </c>
      <c r="T198" s="65">
        <f t="shared" si="337"/>
        <v>730.01</v>
      </c>
      <c r="U198" s="65">
        <f t="shared" si="338"/>
        <v>123.15</v>
      </c>
      <c r="V198" s="65">
        <f t="shared" si="339"/>
        <v>63.84</v>
      </c>
      <c r="W198" s="65">
        <f t="shared" si="340"/>
        <v>6.59</v>
      </c>
      <c r="X198" s="70">
        <f t="shared" si="341"/>
        <v>0</v>
      </c>
      <c r="Y198" s="70">
        <f t="shared" si="342"/>
        <v>0</v>
      </c>
      <c r="AH198" s="83">
        <f t="shared" si="408"/>
        <v>0</v>
      </c>
      <c r="AI198" s="83">
        <f t="shared" si="409"/>
        <v>0</v>
      </c>
      <c r="AJ198" s="83">
        <f>ROUND(F198*25%,2)-0.01</f>
        <v>573.54</v>
      </c>
      <c r="AK198" s="83">
        <f t="shared" si="411"/>
        <v>205.25</v>
      </c>
      <c r="AL198" s="83">
        <f t="shared" si="412"/>
        <v>50.16</v>
      </c>
      <c r="AM198" s="83">
        <f t="shared" si="413"/>
        <v>10.99</v>
      </c>
      <c r="AN198" s="83">
        <f t="shared" si="414"/>
        <v>0</v>
      </c>
      <c r="AO198" s="83">
        <f t="shared" si="415"/>
        <v>0</v>
      </c>
      <c r="AP198" s="70">
        <f t="shared" si="343"/>
        <v>0</v>
      </c>
      <c r="AQ198" s="70">
        <f t="shared" si="344"/>
        <v>0</v>
      </c>
      <c r="AR198" s="70">
        <f t="shared" si="345"/>
        <v>1303.55</v>
      </c>
      <c r="AS198" s="70">
        <f t="shared" si="346"/>
        <v>328.4</v>
      </c>
      <c r="AT198" s="70">
        <f t="shared" si="347"/>
        <v>114</v>
      </c>
      <c r="AU198" s="70">
        <f t="shared" si="348"/>
        <v>17.579999999999998</v>
      </c>
      <c r="AV198" s="70">
        <f t="shared" si="349"/>
        <v>0</v>
      </c>
      <c r="AW198" s="70">
        <f t="shared" si="350"/>
        <v>0</v>
      </c>
      <c r="AX198" s="70">
        <f t="shared" si="416"/>
        <v>0</v>
      </c>
      <c r="AY198" s="70">
        <f t="shared" si="417"/>
        <v>0</v>
      </c>
      <c r="AZ198" s="70">
        <f>ROUND(F198*25%,2)-0.01</f>
        <v>573.54</v>
      </c>
      <c r="BA198" s="70">
        <f t="shared" si="419"/>
        <v>205.25</v>
      </c>
      <c r="BB198" s="70">
        <f t="shared" si="420"/>
        <v>50.16</v>
      </c>
      <c r="BC198" s="70">
        <f t="shared" si="421"/>
        <v>10.99</v>
      </c>
      <c r="BD198" s="70">
        <f t="shared" si="428"/>
        <v>0</v>
      </c>
      <c r="BE198" s="70">
        <f t="shared" si="422"/>
        <v>0</v>
      </c>
      <c r="BF198" s="70">
        <f t="shared" si="354"/>
        <v>0</v>
      </c>
      <c r="BG198" s="70">
        <f t="shared" si="355"/>
        <v>0</v>
      </c>
      <c r="BH198" s="70">
        <f t="shared" si="356"/>
        <v>1877.09</v>
      </c>
      <c r="BI198" s="70">
        <f t="shared" si="357"/>
        <v>533.65</v>
      </c>
      <c r="BJ198" s="70">
        <f t="shared" si="358"/>
        <v>164.16</v>
      </c>
      <c r="BK198" s="70">
        <f t="shared" si="359"/>
        <v>28.57</v>
      </c>
      <c r="BL198" s="70">
        <f t="shared" si="360"/>
        <v>0</v>
      </c>
      <c r="BM198" s="70">
        <f t="shared" si="361"/>
        <v>0</v>
      </c>
      <c r="BN198" s="98">
        <v>0</v>
      </c>
      <c r="BO198" s="98">
        <v>0</v>
      </c>
      <c r="BP198" s="99">
        <v>2294.1999999999998</v>
      </c>
      <c r="BQ198" s="99">
        <v>821</v>
      </c>
      <c r="BR198" s="98">
        <v>200.62</v>
      </c>
      <c r="BS198" s="98">
        <v>43.96</v>
      </c>
      <c r="BT198" s="98">
        <v>0</v>
      </c>
      <c r="BU198" s="99">
        <v>0</v>
      </c>
      <c r="BV198" s="70">
        <f t="shared" si="362"/>
        <v>0</v>
      </c>
      <c r="BW198" s="70">
        <f t="shared" si="363"/>
        <v>0</v>
      </c>
      <c r="BX198" s="70">
        <f t="shared" si="364"/>
        <v>417.11</v>
      </c>
      <c r="BY198" s="70">
        <f t="shared" si="365"/>
        <v>287.35000000000002</v>
      </c>
      <c r="BZ198" s="70">
        <f t="shared" si="366"/>
        <v>36.46</v>
      </c>
      <c r="CA198" s="70">
        <f t="shared" si="367"/>
        <v>15.39</v>
      </c>
      <c r="CB198" s="70">
        <f t="shared" si="368"/>
        <v>0</v>
      </c>
      <c r="CC198" s="156">
        <f t="shared" si="369"/>
        <v>0</v>
      </c>
      <c r="CD198" s="121">
        <f t="shared" si="489"/>
        <v>0</v>
      </c>
      <c r="CE198" s="121">
        <f t="shared" si="489"/>
        <v>0</v>
      </c>
      <c r="CF198" s="70">
        <f t="shared" si="371"/>
        <v>417.11</v>
      </c>
      <c r="CG198" s="70">
        <f t="shared" si="372"/>
        <v>287.35000000000002</v>
      </c>
      <c r="CH198" s="70">
        <f t="shared" si="373"/>
        <v>36.46</v>
      </c>
      <c r="CI198" s="70">
        <f t="shared" si="374"/>
        <v>15.39</v>
      </c>
      <c r="CJ198" s="70">
        <f t="shared" si="375"/>
        <v>0</v>
      </c>
      <c r="CK198" s="70">
        <f t="shared" si="376"/>
        <v>0</v>
      </c>
      <c r="CL198" s="70"/>
      <c r="CM198" s="70">
        <f t="shared" si="377"/>
        <v>0</v>
      </c>
      <c r="CN198" s="70">
        <f t="shared" si="378"/>
        <v>0</v>
      </c>
      <c r="CO198" s="70">
        <f t="shared" si="379"/>
        <v>2294.1999999999998</v>
      </c>
      <c r="CP198" s="70">
        <f t="shared" si="380"/>
        <v>821</v>
      </c>
      <c r="CQ198" s="70">
        <f t="shared" si="381"/>
        <v>200.62</v>
      </c>
      <c r="CR198" s="70">
        <f t="shared" si="382"/>
        <v>43.96</v>
      </c>
      <c r="CS198" s="70">
        <f t="shared" si="383"/>
        <v>0</v>
      </c>
      <c r="CT198" s="70">
        <f t="shared" si="384"/>
        <v>0</v>
      </c>
    </row>
    <row r="199" spans="1:98" ht="20.100000000000001" customHeight="1">
      <c r="A199" s="19">
        <v>9</v>
      </c>
      <c r="B199" s="34" t="s">
        <v>156</v>
      </c>
      <c r="C199" s="21">
        <v>607.09</v>
      </c>
      <c r="D199" s="21">
        <v>35</v>
      </c>
      <c r="E199" s="10">
        <f t="shared" si="494"/>
        <v>642.09</v>
      </c>
      <c r="F199" s="21">
        <v>0</v>
      </c>
      <c r="G199" s="42">
        <v>0</v>
      </c>
      <c r="H199" s="10">
        <f t="shared" si="495"/>
        <v>0</v>
      </c>
      <c r="I199" s="21">
        <v>0</v>
      </c>
      <c r="J199" s="21">
        <v>0</v>
      </c>
      <c r="K199" s="10">
        <f t="shared" si="474"/>
        <v>0</v>
      </c>
      <c r="L199" s="42">
        <v>85.64</v>
      </c>
      <c r="M199" s="42">
        <v>22.34</v>
      </c>
      <c r="N199" s="10">
        <f t="shared" si="464"/>
        <v>107.98</v>
      </c>
      <c r="O199" s="10">
        <f t="shared" si="496"/>
        <v>692.73</v>
      </c>
      <c r="P199" s="23">
        <f t="shared" si="496"/>
        <v>57.34</v>
      </c>
      <c r="Q199" s="10">
        <f t="shared" si="449"/>
        <v>750.07</v>
      </c>
      <c r="R199" s="65">
        <f t="shared" si="335"/>
        <v>193.18</v>
      </c>
      <c r="S199" s="65">
        <f t="shared" si="336"/>
        <v>5.25</v>
      </c>
      <c r="T199" s="65">
        <f t="shared" si="337"/>
        <v>0</v>
      </c>
      <c r="U199" s="65">
        <f t="shared" si="338"/>
        <v>0</v>
      </c>
      <c r="V199" s="65">
        <f t="shared" si="339"/>
        <v>0</v>
      </c>
      <c r="W199" s="65">
        <f t="shared" si="340"/>
        <v>0</v>
      </c>
      <c r="X199" s="70">
        <f t="shared" si="341"/>
        <v>27.25</v>
      </c>
      <c r="Y199" s="70">
        <f t="shared" si="342"/>
        <v>3.35</v>
      </c>
      <c r="AH199" s="83">
        <f t="shared" si="408"/>
        <v>151.77000000000001</v>
      </c>
      <c r="AI199" s="83">
        <f t="shared" si="409"/>
        <v>8.75</v>
      </c>
      <c r="AJ199" s="83">
        <f t="shared" si="410"/>
        <v>0</v>
      </c>
      <c r="AK199" s="83">
        <f t="shared" si="411"/>
        <v>0</v>
      </c>
      <c r="AL199" s="83">
        <f t="shared" si="412"/>
        <v>0</v>
      </c>
      <c r="AM199" s="83">
        <f t="shared" si="413"/>
        <v>0</v>
      </c>
      <c r="AN199" s="83">
        <f>ROUND(L199*25%,2)-0.02</f>
        <v>21.39</v>
      </c>
      <c r="AO199" s="83">
        <f t="shared" si="415"/>
        <v>5.59</v>
      </c>
      <c r="AP199" s="70">
        <f t="shared" si="343"/>
        <v>344.95000000000005</v>
      </c>
      <c r="AQ199" s="70">
        <f t="shared" si="344"/>
        <v>14</v>
      </c>
      <c r="AR199" s="70">
        <f t="shared" si="345"/>
        <v>0</v>
      </c>
      <c r="AS199" s="70">
        <f t="shared" si="346"/>
        <v>0</v>
      </c>
      <c r="AT199" s="70">
        <f t="shared" si="347"/>
        <v>0</v>
      </c>
      <c r="AU199" s="70">
        <f t="shared" si="348"/>
        <v>0</v>
      </c>
      <c r="AV199" s="70">
        <f t="shared" si="349"/>
        <v>48.64</v>
      </c>
      <c r="AW199" s="70">
        <f t="shared" si="350"/>
        <v>8.94</v>
      </c>
      <c r="AX199" s="70">
        <f t="shared" si="416"/>
        <v>151.77000000000001</v>
      </c>
      <c r="AY199" s="93">
        <f>ROUND(D199*16.66%,2)</f>
        <v>5.83</v>
      </c>
      <c r="AZ199" s="70">
        <f t="shared" si="418"/>
        <v>0</v>
      </c>
      <c r="BA199" s="70">
        <f t="shared" si="419"/>
        <v>0</v>
      </c>
      <c r="BB199" s="70">
        <f t="shared" si="420"/>
        <v>0</v>
      </c>
      <c r="BC199" s="70">
        <f t="shared" si="421"/>
        <v>0</v>
      </c>
      <c r="BD199" s="87">
        <v>0</v>
      </c>
      <c r="BE199" s="87">
        <v>0</v>
      </c>
      <c r="BF199" s="70">
        <f t="shared" si="354"/>
        <v>496.72</v>
      </c>
      <c r="BG199" s="70">
        <f t="shared" si="355"/>
        <v>19.829999999999998</v>
      </c>
      <c r="BH199" s="70">
        <f t="shared" si="356"/>
        <v>0</v>
      </c>
      <c r="BI199" s="70">
        <f t="shared" si="357"/>
        <v>0</v>
      </c>
      <c r="BJ199" s="70">
        <f t="shared" si="358"/>
        <v>0</v>
      </c>
      <c r="BK199" s="70">
        <f t="shared" si="359"/>
        <v>0</v>
      </c>
      <c r="BL199" s="70">
        <f t="shared" si="360"/>
        <v>48.64</v>
      </c>
      <c r="BM199" s="70">
        <f t="shared" si="361"/>
        <v>8.94</v>
      </c>
      <c r="BN199" s="98">
        <v>607.09</v>
      </c>
      <c r="BO199" s="100">
        <v>50</v>
      </c>
      <c r="BP199" s="99">
        <v>0</v>
      </c>
      <c r="BQ199" s="99">
        <v>0</v>
      </c>
      <c r="BR199" s="98">
        <v>0</v>
      </c>
      <c r="BS199" s="98">
        <v>0</v>
      </c>
      <c r="BT199" s="102">
        <v>83.38</v>
      </c>
      <c r="BU199" s="101">
        <v>22.34</v>
      </c>
      <c r="BV199" s="70">
        <f t="shared" si="362"/>
        <v>110.37</v>
      </c>
      <c r="BW199" s="70">
        <f t="shared" si="363"/>
        <v>30.17</v>
      </c>
      <c r="BX199" s="70">
        <f t="shared" si="364"/>
        <v>0</v>
      </c>
      <c r="BY199" s="70">
        <f t="shared" si="365"/>
        <v>0</v>
      </c>
      <c r="BZ199" s="70">
        <f t="shared" si="366"/>
        <v>0</v>
      </c>
      <c r="CA199" s="70">
        <f t="shared" si="367"/>
        <v>0</v>
      </c>
      <c r="CB199" s="70">
        <f t="shared" si="368"/>
        <v>34.74</v>
      </c>
      <c r="CC199" s="156">
        <f t="shared" si="369"/>
        <v>13.4</v>
      </c>
      <c r="CD199" s="121">
        <f t="shared" si="489"/>
        <v>110.37</v>
      </c>
      <c r="CE199" s="70">
        <f>ROUND(BW199*75%,2)</f>
        <v>22.63</v>
      </c>
      <c r="CF199" s="70">
        <f t="shared" si="371"/>
        <v>0</v>
      </c>
      <c r="CG199" s="70">
        <f t="shared" si="372"/>
        <v>0</v>
      </c>
      <c r="CH199" s="70">
        <f t="shared" si="373"/>
        <v>0</v>
      </c>
      <c r="CI199" s="70">
        <f t="shared" si="374"/>
        <v>0</v>
      </c>
      <c r="CJ199" s="70">
        <f t="shared" si="375"/>
        <v>34.74</v>
      </c>
      <c r="CK199" s="70">
        <f t="shared" si="376"/>
        <v>13.4</v>
      </c>
      <c r="CL199" s="70"/>
      <c r="CM199" s="70">
        <f t="shared" si="377"/>
        <v>607.09</v>
      </c>
      <c r="CN199" s="70">
        <f t="shared" si="378"/>
        <v>42.459999999999994</v>
      </c>
      <c r="CO199" s="70">
        <f t="shared" si="379"/>
        <v>0</v>
      </c>
      <c r="CP199" s="70">
        <f t="shared" si="380"/>
        <v>0</v>
      </c>
      <c r="CQ199" s="70">
        <f t="shared" si="381"/>
        <v>0</v>
      </c>
      <c r="CR199" s="70">
        <f t="shared" si="382"/>
        <v>0</v>
      </c>
      <c r="CS199" s="70">
        <f t="shared" si="383"/>
        <v>83.38</v>
      </c>
      <c r="CT199" s="70">
        <f t="shared" si="384"/>
        <v>22.34</v>
      </c>
    </row>
    <row r="200" spans="1:98" ht="20.100000000000001" customHeight="1">
      <c r="A200" s="19">
        <v>10</v>
      </c>
      <c r="B200" s="34" t="s">
        <v>157</v>
      </c>
      <c r="C200" s="21">
        <v>504.73</v>
      </c>
      <c r="D200" s="21">
        <v>126.51</v>
      </c>
      <c r="E200" s="10">
        <f t="shared" si="494"/>
        <v>631.24</v>
      </c>
      <c r="F200" s="21">
        <v>0</v>
      </c>
      <c r="G200" s="42">
        <v>0</v>
      </c>
      <c r="H200" s="10">
        <f t="shared" si="495"/>
        <v>0</v>
      </c>
      <c r="I200" s="21">
        <v>60</v>
      </c>
      <c r="J200" s="21">
        <v>17.690000000000001</v>
      </c>
      <c r="K200" s="10">
        <f t="shared" si="474"/>
        <v>77.69</v>
      </c>
      <c r="L200" s="42">
        <v>0</v>
      </c>
      <c r="M200" s="42">
        <v>0</v>
      </c>
      <c r="N200" s="10">
        <f t="shared" si="464"/>
        <v>0</v>
      </c>
      <c r="O200" s="10">
        <f t="shared" si="496"/>
        <v>564.73</v>
      </c>
      <c r="P200" s="23">
        <f t="shared" si="496"/>
        <v>144.20000000000002</v>
      </c>
      <c r="Q200" s="10">
        <f t="shared" si="449"/>
        <v>708.93000000000006</v>
      </c>
      <c r="R200" s="65">
        <f t="shared" si="335"/>
        <v>160.61000000000001</v>
      </c>
      <c r="S200" s="65">
        <f t="shared" si="336"/>
        <v>18.98</v>
      </c>
      <c r="T200" s="65">
        <f t="shared" si="337"/>
        <v>0</v>
      </c>
      <c r="U200" s="65">
        <f t="shared" si="338"/>
        <v>0</v>
      </c>
      <c r="V200" s="65">
        <f t="shared" si="339"/>
        <v>19.09</v>
      </c>
      <c r="W200" s="65">
        <f t="shared" si="340"/>
        <v>2.65</v>
      </c>
      <c r="X200" s="70">
        <f t="shared" si="341"/>
        <v>0</v>
      </c>
      <c r="Y200" s="70">
        <f t="shared" si="342"/>
        <v>0</v>
      </c>
      <c r="AH200" s="83">
        <f t="shared" si="408"/>
        <v>126.18</v>
      </c>
      <c r="AI200" s="83">
        <f t="shared" si="409"/>
        <v>31.63</v>
      </c>
      <c r="AJ200" s="83">
        <f t="shared" si="410"/>
        <v>0</v>
      </c>
      <c r="AK200" s="83">
        <f t="shared" si="411"/>
        <v>0</v>
      </c>
      <c r="AL200" s="83">
        <f t="shared" si="412"/>
        <v>15</v>
      </c>
      <c r="AM200" s="83">
        <f t="shared" si="413"/>
        <v>4.42</v>
      </c>
      <c r="AN200" s="83">
        <f t="shared" si="414"/>
        <v>0</v>
      </c>
      <c r="AO200" s="83">
        <f t="shared" si="415"/>
        <v>0</v>
      </c>
      <c r="AP200" s="70">
        <f t="shared" si="343"/>
        <v>286.79000000000002</v>
      </c>
      <c r="AQ200" s="70">
        <f t="shared" si="344"/>
        <v>50.61</v>
      </c>
      <c r="AR200" s="70">
        <f t="shared" si="345"/>
        <v>0</v>
      </c>
      <c r="AS200" s="70">
        <f t="shared" si="346"/>
        <v>0</v>
      </c>
      <c r="AT200" s="70">
        <f t="shared" si="347"/>
        <v>34.090000000000003</v>
      </c>
      <c r="AU200" s="70">
        <f t="shared" si="348"/>
        <v>7.07</v>
      </c>
      <c r="AV200" s="70">
        <f t="shared" si="349"/>
        <v>0</v>
      </c>
      <c r="AW200" s="70">
        <f t="shared" si="350"/>
        <v>0</v>
      </c>
      <c r="AX200" s="70">
        <f t="shared" si="416"/>
        <v>126.18</v>
      </c>
      <c r="AY200" s="93">
        <f>ROUND(D200*16.66%,2)</f>
        <v>21.08</v>
      </c>
      <c r="AZ200" s="70">
        <f t="shared" si="418"/>
        <v>0</v>
      </c>
      <c r="BA200" s="70">
        <f t="shared" si="419"/>
        <v>0</v>
      </c>
      <c r="BB200" s="70">
        <f t="shared" si="420"/>
        <v>15</v>
      </c>
      <c r="BC200" s="70">
        <f t="shared" si="421"/>
        <v>4.42</v>
      </c>
      <c r="BD200" s="70">
        <f t="shared" si="428"/>
        <v>0</v>
      </c>
      <c r="BE200" s="70">
        <f t="shared" si="422"/>
        <v>0</v>
      </c>
      <c r="BF200" s="70">
        <f t="shared" si="354"/>
        <v>412.97</v>
      </c>
      <c r="BG200" s="70">
        <f t="shared" si="355"/>
        <v>71.69</v>
      </c>
      <c r="BH200" s="70">
        <f t="shared" si="356"/>
        <v>0</v>
      </c>
      <c r="BI200" s="70">
        <f t="shared" si="357"/>
        <v>0</v>
      </c>
      <c r="BJ200" s="70">
        <f t="shared" si="358"/>
        <v>49.09</v>
      </c>
      <c r="BK200" s="70">
        <f t="shared" si="359"/>
        <v>11.49</v>
      </c>
      <c r="BL200" s="70">
        <f t="shared" si="360"/>
        <v>0</v>
      </c>
      <c r="BM200" s="70">
        <f t="shared" si="361"/>
        <v>0</v>
      </c>
      <c r="BN200" s="98">
        <v>504.73</v>
      </c>
      <c r="BO200" s="100">
        <v>169.35999999999999</v>
      </c>
      <c r="BP200" s="99">
        <v>0</v>
      </c>
      <c r="BQ200" s="99">
        <v>0</v>
      </c>
      <c r="BR200" s="98">
        <v>60</v>
      </c>
      <c r="BS200" s="98">
        <v>17.690000000000001</v>
      </c>
      <c r="BT200" s="98">
        <v>0</v>
      </c>
      <c r="BU200" s="99">
        <v>0</v>
      </c>
      <c r="BV200" s="70">
        <f t="shared" si="362"/>
        <v>91.76</v>
      </c>
      <c r="BW200" s="70">
        <f t="shared" si="363"/>
        <v>97.67</v>
      </c>
      <c r="BX200" s="70">
        <f t="shared" si="364"/>
        <v>0</v>
      </c>
      <c r="BY200" s="70">
        <f t="shared" si="365"/>
        <v>0</v>
      </c>
      <c r="BZ200" s="70">
        <f t="shared" si="366"/>
        <v>10.91</v>
      </c>
      <c r="CA200" s="70">
        <f t="shared" si="367"/>
        <v>6.2</v>
      </c>
      <c r="CB200" s="70">
        <f t="shared" si="368"/>
        <v>0</v>
      </c>
      <c r="CC200" s="156">
        <f t="shared" si="369"/>
        <v>0</v>
      </c>
      <c r="CD200" s="121">
        <f t="shared" si="489"/>
        <v>91.76</v>
      </c>
      <c r="CE200" s="70">
        <f t="shared" ref="CE200:CE212" si="497">ROUND(BW200*75%,2)</f>
        <v>73.25</v>
      </c>
      <c r="CF200" s="70">
        <f t="shared" si="371"/>
        <v>0</v>
      </c>
      <c r="CG200" s="70">
        <f t="shared" si="372"/>
        <v>0</v>
      </c>
      <c r="CH200" s="70">
        <f t="shared" si="373"/>
        <v>10.91</v>
      </c>
      <c r="CI200" s="70">
        <f t="shared" si="374"/>
        <v>6.2</v>
      </c>
      <c r="CJ200" s="70">
        <f t="shared" si="375"/>
        <v>0</v>
      </c>
      <c r="CK200" s="70">
        <f t="shared" si="376"/>
        <v>0</v>
      </c>
      <c r="CL200" s="70"/>
      <c r="CM200" s="70">
        <f t="shared" si="377"/>
        <v>504.73</v>
      </c>
      <c r="CN200" s="70">
        <f t="shared" si="378"/>
        <v>144.94</v>
      </c>
      <c r="CO200" s="70">
        <f t="shared" si="379"/>
        <v>0</v>
      </c>
      <c r="CP200" s="70">
        <f t="shared" si="380"/>
        <v>0</v>
      </c>
      <c r="CQ200" s="70">
        <f t="shared" si="381"/>
        <v>60</v>
      </c>
      <c r="CR200" s="70">
        <f t="shared" si="382"/>
        <v>17.690000000000001</v>
      </c>
      <c r="CS200" s="70">
        <f t="shared" si="383"/>
        <v>0</v>
      </c>
      <c r="CT200" s="70">
        <f t="shared" si="384"/>
        <v>0</v>
      </c>
    </row>
    <row r="201" spans="1:98" ht="20.100000000000001" customHeight="1">
      <c r="A201" s="19">
        <v>11</v>
      </c>
      <c r="B201" s="34" t="s">
        <v>158</v>
      </c>
      <c r="C201" s="21">
        <v>242.42</v>
      </c>
      <c r="D201" s="21">
        <v>145.87</v>
      </c>
      <c r="E201" s="10">
        <f t="shared" si="494"/>
        <v>388.28999999999996</v>
      </c>
      <c r="F201" s="21">
        <v>0</v>
      </c>
      <c r="G201" s="42">
        <v>0</v>
      </c>
      <c r="H201" s="10">
        <f t="shared" si="495"/>
        <v>0</v>
      </c>
      <c r="I201" s="21">
        <v>43.870000000000005</v>
      </c>
      <c r="J201" s="21">
        <v>0</v>
      </c>
      <c r="K201" s="10">
        <f t="shared" si="474"/>
        <v>43.870000000000005</v>
      </c>
      <c r="L201" s="42">
        <v>38.71</v>
      </c>
      <c r="M201" s="42">
        <v>13.969999999999999</v>
      </c>
      <c r="N201" s="10">
        <f t="shared" si="464"/>
        <v>52.68</v>
      </c>
      <c r="O201" s="10">
        <f t="shared" si="496"/>
        <v>324.99999999999994</v>
      </c>
      <c r="P201" s="23">
        <f t="shared" si="496"/>
        <v>159.84</v>
      </c>
      <c r="Q201" s="10">
        <f t="shared" si="449"/>
        <v>484.83999999999992</v>
      </c>
      <c r="R201" s="65">
        <f t="shared" ref="R201:R261" si="498">ROUND(C201*31.82%,2)</f>
        <v>77.14</v>
      </c>
      <c r="S201" s="65">
        <f t="shared" ref="S201:S261" si="499">ROUND(D201*15%,2)</f>
        <v>21.88</v>
      </c>
      <c r="T201" s="65">
        <f t="shared" ref="T201:T261" si="500">ROUND(F201*31.82%,2)</f>
        <v>0</v>
      </c>
      <c r="U201" s="65">
        <f t="shared" ref="U201:U263" si="501">ROUND(G201*15%,2)</f>
        <v>0</v>
      </c>
      <c r="V201" s="65">
        <f t="shared" ref="V201:V263" si="502">ROUND(I201*31.82%,2)</f>
        <v>13.96</v>
      </c>
      <c r="W201" s="65">
        <f t="shared" ref="W201:W263" si="503">ROUND(J201*15%,2)</f>
        <v>0</v>
      </c>
      <c r="X201" s="70">
        <f t="shared" ref="X201:X261" si="504">ROUND(L201*31.82%,2)</f>
        <v>12.32</v>
      </c>
      <c r="Y201" s="70">
        <f t="shared" ref="Y201:Y263" si="505">ROUND(M201*15%,2)</f>
        <v>2.1</v>
      </c>
      <c r="AH201" s="83">
        <f t="shared" si="408"/>
        <v>60.61</v>
      </c>
      <c r="AI201" s="83">
        <f t="shared" si="409"/>
        <v>36.47</v>
      </c>
      <c r="AJ201" s="83">
        <f t="shared" si="410"/>
        <v>0</v>
      </c>
      <c r="AK201" s="83">
        <f t="shared" si="411"/>
        <v>0</v>
      </c>
      <c r="AL201" s="83">
        <f t="shared" si="412"/>
        <v>10.97</v>
      </c>
      <c r="AM201" s="83">
        <f t="shared" si="413"/>
        <v>0</v>
      </c>
      <c r="AN201" s="83">
        <f t="shared" si="414"/>
        <v>9.68</v>
      </c>
      <c r="AO201" s="83">
        <f t="shared" si="415"/>
        <v>3.49</v>
      </c>
      <c r="AP201" s="70">
        <f t="shared" ref="AP201:AP263" si="506">+AH201+R201</f>
        <v>137.75</v>
      </c>
      <c r="AQ201" s="70">
        <f t="shared" ref="AQ201:AQ263" si="507">+AI201+S201</f>
        <v>58.349999999999994</v>
      </c>
      <c r="AR201" s="70">
        <f t="shared" ref="AR201:AR263" si="508">+AJ201+T201</f>
        <v>0</v>
      </c>
      <c r="AS201" s="70">
        <f t="shared" ref="AS201:AS263" si="509">+AK201+U201</f>
        <v>0</v>
      </c>
      <c r="AT201" s="70">
        <f t="shared" ref="AT201:AT263" si="510">+AL201+V201</f>
        <v>24.93</v>
      </c>
      <c r="AU201" s="70">
        <f t="shared" ref="AU201:AU263" si="511">+AM201+W201</f>
        <v>0</v>
      </c>
      <c r="AV201" s="70">
        <f t="shared" ref="AV201:AV263" si="512">+AN201+X201</f>
        <v>22</v>
      </c>
      <c r="AW201" s="70">
        <f t="shared" ref="AW201:AW263" si="513">+AO201+Y201</f>
        <v>5.59</v>
      </c>
      <c r="AX201" s="70">
        <f t="shared" si="416"/>
        <v>60.61</v>
      </c>
      <c r="AY201" s="70">
        <f t="shared" si="417"/>
        <v>36.47</v>
      </c>
      <c r="AZ201" s="70">
        <f t="shared" si="418"/>
        <v>0</v>
      </c>
      <c r="BA201" s="70">
        <f t="shared" si="419"/>
        <v>0</v>
      </c>
      <c r="BB201" s="70">
        <f t="shared" si="420"/>
        <v>10.97</v>
      </c>
      <c r="BC201" s="70">
        <f t="shared" si="421"/>
        <v>0</v>
      </c>
      <c r="BD201" s="70">
        <f t="shared" si="428"/>
        <v>9.68</v>
      </c>
      <c r="BE201" s="70">
        <f t="shared" si="422"/>
        <v>3.49</v>
      </c>
      <c r="BF201" s="70">
        <f t="shared" ref="BF201:BF263" si="514">+AP201+AX201</f>
        <v>198.36</v>
      </c>
      <c r="BG201" s="70">
        <f t="shared" ref="BG201:BG263" si="515">+AQ201+AY201</f>
        <v>94.82</v>
      </c>
      <c r="BH201" s="70">
        <f t="shared" ref="BH201:BH263" si="516">+AR201+AZ201</f>
        <v>0</v>
      </c>
      <c r="BI201" s="70">
        <f t="shared" ref="BI201:BI263" si="517">+AS201+BA201</f>
        <v>0</v>
      </c>
      <c r="BJ201" s="70">
        <f t="shared" ref="BJ201:BJ263" si="518">+AT201+BB201</f>
        <v>35.9</v>
      </c>
      <c r="BK201" s="70">
        <f t="shared" ref="BK201:BK263" si="519">+AU201+BC201</f>
        <v>0</v>
      </c>
      <c r="BL201" s="70">
        <f t="shared" ref="BL201:BL263" si="520">+AV201+BD201</f>
        <v>31.68</v>
      </c>
      <c r="BM201" s="70">
        <f t="shared" ref="BM201:BM263" si="521">+AW201+BE201</f>
        <v>9.08</v>
      </c>
      <c r="BN201" s="98">
        <v>242.42</v>
      </c>
      <c r="BO201" s="98">
        <v>145.87</v>
      </c>
      <c r="BP201" s="99">
        <v>0</v>
      </c>
      <c r="BQ201" s="99">
        <v>0</v>
      </c>
      <c r="BR201" s="98">
        <v>43.870000000000005</v>
      </c>
      <c r="BS201" s="98">
        <v>0</v>
      </c>
      <c r="BT201" s="98">
        <v>38.71</v>
      </c>
      <c r="BU201" s="99">
        <v>13.97</v>
      </c>
      <c r="BV201" s="70">
        <f t="shared" ref="BV201:BV263" si="522">ROUND(+BN201-BF201,2)</f>
        <v>44.06</v>
      </c>
      <c r="BW201" s="70">
        <f t="shared" ref="BW201:BW263" si="523">ROUND(+BO201-BG201,2)</f>
        <v>51.05</v>
      </c>
      <c r="BX201" s="70">
        <f t="shared" ref="BX201:BX263" si="524">ROUND(+BP201-BH201,2)</f>
        <v>0</v>
      </c>
      <c r="BY201" s="70">
        <f t="shared" ref="BY201:BY263" si="525">ROUND(+BQ201-BI201,2)</f>
        <v>0</v>
      </c>
      <c r="BZ201" s="70">
        <f t="shared" ref="BZ201:BZ263" si="526">ROUND(+BR201-BJ201,2)</f>
        <v>7.97</v>
      </c>
      <c r="CA201" s="70">
        <f t="shared" ref="CA201:CA263" si="527">ROUND(+BS201-BK201,2)</f>
        <v>0</v>
      </c>
      <c r="CB201" s="70">
        <f t="shared" ref="CB201:CB263" si="528">ROUND(+BT201-BL201,2)</f>
        <v>7.03</v>
      </c>
      <c r="CC201" s="156">
        <f t="shared" ref="CC201:CC263" si="529">ROUND(+BU201-BM201,2)</f>
        <v>4.8899999999999997</v>
      </c>
      <c r="CD201" s="121">
        <f t="shared" si="489"/>
        <v>44.06</v>
      </c>
      <c r="CE201" s="70">
        <f t="shared" si="497"/>
        <v>38.29</v>
      </c>
      <c r="CF201" s="70">
        <f t="shared" ref="CF201:CF263" si="530">BX201</f>
        <v>0</v>
      </c>
      <c r="CG201" s="70">
        <f t="shared" ref="CG201:CG263" si="531">BY201</f>
        <v>0</v>
      </c>
      <c r="CH201" s="70">
        <f t="shared" ref="CH201:CH263" si="532">BZ201</f>
        <v>7.97</v>
      </c>
      <c r="CI201" s="70">
        <f t="shared" ref="CI201:CI263" si="533">CA201</f>
        <v>0</v>
      </c>
      <c r="CJ201" s="70">
        <f t="shared" ref="CJ201:CJ263" si="534">CB201</f>
        <v>7.03</v>
      </c>
      <c r="CK201" s="70">
        <f t="shared" ref="CK201:CK263" si="535">CC201</f>
        <v>4.8899999999999997</v>
      </c>
      <c r="CL201" s="70"/>
      <c r="CM201" s="70">
        <f t="shared" ref="CM201:CM263" si="536">+CL201+CD201+BF201</f>
        <v>242.42000000000002</v>
      </c>
      <c r="CN201" s="70">
        <f t="shared" ref="CN201:CN263" si="537">+CE201+BG201</f>
        <v>133.10999999999999</v>
      </c>
      <c r="CO201" s="70">
        <f t="shared" ref="CO201:CO263" si="538">+CF201+BH201</f>
        <v>0</v>
      </c>
      <c r="CP201" s="70">
        <f t="shared" ref="CP201:CP263" si="539">+CG201+BI201</f>
        <v>0</v>
      </c>
      <c r="CQ201" s="70">
        <f t="shared" ref="CQ201:CQ263" si="540">+CH201+BJ201</f>
        <v>43.87</v>
      </c>
      <c r="CR201" s="70">
        <f t="shared" ref="CR201:CR263" si="541">+CI201+BK201</f>
        <v>0</v>
      </c>
      <c r="CS201" s="70">
        <f t="shared" ref="CS201:CS263" si="542">+CJ201+BL201</f>
        <v>38.71</v>
      </c>
      <c r="CT201" s="70">
        <f t="shared" ref="CT201:CT263" si="543">+CK201+BM201</f>
        <v>13.969999999999999</v>
      </c>
    </row>
    <row r="202" spans="1:98" ht="20.100000000000001" customHeight="1">
      <c r="A202" s="19">
        <v>12</v>
      </c>
      <c r="B202" s="34" t="s">
        <v>159</v>
      </c>
      <c r="C202" s="21">
        <v>185.26</v>
      </c>
      <c r="D202" s="21">
        <v>29.73</v>
      </c>
      <c r="E202" s="10">
        <f t="shared" si="494"/>
        <v>214.98999999999998</v>
      </c>
      <c r="F202" s="21">
        <v>0</v>
      </c>
      <c r="G202" s="42">
        <v>0</v>
      </c>
      <c r="H202" s="10">
        <f t="shared" si="495"/>
        <v>0</v>
      </c>
      <c r="I202" s="21">
        <v>15</v>
      </c>
      <c r="J202" s="21">
        <v>0</v>
      </c>
      <c r="K202" s="10">
        <f t="shared" si="474"/>
        <v>15</v>
      </c>
      <c r="L202" s="42">
        <v>20</v>
      </c>
      <c r="M202" s="42">
        <v>5</v>
      </c>
      <c r="N202" s="10">
        <f t="shared" si="464"/>
        <v>25</v>
      </c>
      <c r="O202" s="10">
        <f t="shared" si="496"/>
        <v>220.26</v>
      </c>
      <c r="P202" s="23">
        <f t="shared" si="496"/>
        <v>34.730000000000004</v>
      </c>
      <c r="Q202" s="10">
        <f t="shared" si="449"/>
        <v>254.99</v>
      </c>
      <c r="R202" s="65">
        <f t="shared" si="498"/>
        <v>58.95</v>
      </c>
      <c r="S202" s="65">
        <f t="shared" si="499"/>
        <v>4.46</v>
      </c>
      <c r="T202" s="65">
        <f t="shared" si="500"/>
        <v>0</v>
      </c>
      <c r="U202" s="65">
        <f t="shared" si="501"/>
        <v>0</v>
      </c>
      <c r="V202" s="65">
        <f t="shared" si="502"/>
        <v>4.7699999999999996</v>
      </c>
      <c r="W202" s="65">
        <f t="shared" si="503"/>
        <v>0</v>
      </c>
      <c r="X202" s="70">
        <f t="shared" si="504"/>
        <v>6.36</v>
      </c>
      <c r="Y202" s="70">
        <f t="shared" si="505"/>
        <v>0.75</v>
      </c>
      <c r="AH202" s="83">
        <f t="shared" si="408"/>
        <v>46.32</v>
      </c>
      <c r="AI202" s="83">
        <f t="shared" si="409"/>
        <v>7.43</v>
      </c>
      <c r="AJ202" s="83">
        <f t="shared" si="410"/>
        <v>0</v>
      </c>
      <c r="AK202" s="83">
        <f t="shared" si="411"/>
        <v>0</v>
      </c>
      <c r="AL202" s="83">
        <f t="shared" si="412"/>
        <v>3.75</v>
      </c>
      <c r="AM202" s="83">
        <f t="shared" si="413"/>
        <v>0</v>
      </c>
      <c r="AN202" s="83">
        <f t="shared" si="414"/>
        <v>5</v>
      </c>
      <c r="AO202" s="83">
        <f t="shared" si="415"/>
        <v>1.25</v>
      </c>
      <c r="AP202" s="70">
        <f t="shared" si="506"/>
        <v>105.27000000000001</v>
      </c>
      <c r="AQ202" s="70">
        <f t="shared" si="507"/>
        <v>11.89</v>
      </c>
      <c r="AR202" s="70">
        <f t="shared" si="508"/>
        <v>0</v>
      </c>
      <c r="AS202" s="70">
        <f t="shared" si="509"/>
        <v>0</v>
      </c>
      <c r="AT202" s="70">
        <f t="shared" si="510"/>
        <v>8.52</v>
      </c>
      <c r="AU202" s="70">
        <f t="shared" si="511"/>
        <v>0</v>
      </c>
      <c r="AV202" s="70">
        <f t="shared" si="512"/>
        <v>11.36</v>
      </c>
      <c r="AW202" s="70">
        <f t="shared" si="513"/>
        <v>2</v>
      </c>
      <c r="AX202" s="70">
        <f t="shared" si="416"/>
        <v>46.32</v>
      </c>
      <c r="AY202" s="93">
        <f>ROUND(D202*16.66%,2)</f>
        <v>4.95</v>
      </c>
      <c r="AZ202" s="70">
        <f t="shared" si="418"/>
        <v>0</v>
      </c>
      <c r="BA202" s="70">
        <f t="shared" si="419"/>
        <v>0</v>
      </c>
      <c r="BB202" s="70">
        <f t="shared" si="420"/>
        <v>3.75</v>
      </c>
      <c r="BC202" s="70">
        <f t="shared" si="421"/>
        <v>0</v>
      </c>
      <c r="BD202" s="70">
        <f t="shared" si="428"/>
        <v>5</v>
      </c>
      <c r="BE202" s="70">
        <f t="shared" si="422"/>
        <v>1.25</v>
      </c>
      <c r="BF202" s="70">
        <f t="shared" si="514"/>
        <v>151.59</v>
      </c>
      <c r="BG202" s="70">
        <f t="shared" si="515"/>
        <v>16.84</v>
      </c>
      <c r="BH202" s="70">
        <f t="shared" si="516"/>
        <v>0</v>
      </c>
      <c r="BI202" s="70">
        <f t="shared" si="517"/>
        <v>0</v>
      </c>
      <c r="BJ202" s="70">
        <f t="shared" si="518"/>
        <v>12.27</v>
      </c>
      <c r="BK202" s="70">
        <f t="shared" si="519"/>
        <v>0</v>
      </c>
      <c r="BL202" s="70">
        <f t="shared" si="520"/>
        <v>16.36</v>
      </c>
      <c r="BM202" s="70">
        <f t="shared" si="521"/>
        <v>3.25</v>
      </c>
      <c r="BN202" s="98">
        <v>185.26</v>
      </c>
      <c r="BO202" s="98">
        <v>29.73</v>
      </c>
      <c r="BP202" s="99">
        <v>0</v>
      </c>
      <c r="BQ202" s="99">
        <v>0</v>
      </c>
      <c r="BR202" s="98">
        <v>15</v>
      </c>
      <c r="BS202" s="98">
        <v>0</v>
      </c>
      <c r="BT202" s="98">
        <v>20</v>
      </c>
      <c r="BU202" s="99">
        <v>5</v>
      </c>
      <c r="BV202" s="70">
        <f t="shared" si="522"/>
        <v>33.67</v>
      </c>
      <c r="BW202" s="70">
        <f t="shared" si="523"/>
        <v>12.89</v>
      </c>
      <c r="BX202" s="70">
        <f t="shared" si="524"/>
        <v>0</v>
      </c>
      <c r="BY202" s="70">
        <f t="shared" si="525"/>
        <v>0</v>
      </c>
      <c r="BZ202" s="70">
        <f t="shared" si="526"/>
        <v>2.73</v>
      </c>
      <c r="CA202" s="70">
        <f t="shared" si="527"/>
        <v>0</v>
      </c>
      <c r="CB202" s="70">
        <f t="shared" si="528"/>
        <v>3.64</v>
      </c>
      <c r="CC202" s="156">
        <f t="shared" si="529"/>
        <v>1.75</v>
      </c>
      <c r="CD202" s="121">
        <f t="shared" si="489"/>
        <v>33.67</v>
      </c>
      <c r="CE202" s="70">
        <f t="shared" si="497"/>
        <v>9.67</v>
      </c>
      <c r="CF202" s="70">
        <f t="shared" si="530"/>
        <v>0</v>
      </c>
      <c r="CG202" s="70">
        <f t="shared" si="531"/>
        <v>0</v>
      </c>
      <c r="CH202" s="70">
        <f t="shared" si="532"/>
        <v>2.73</v>
      </c>
      <c r="CI202" s="70">
        <f t="shared" si="533"/>
        <v>0</v>
      </c>
      <c r="CJ202" s="70">
        <f t="shared" si="534"/>
        <v>3.64</v>
      </c>
      <c r="CK202" s="70">
        <f t="shared" si="535"/>
        <v>1.75</v>
      </c>
      <c r="CL202" s="70"/>
      <c r="CM202" s="70">
        <f t="shared" si="536"/>
        <v>185.26</v>
      </c>
      <c r="CN202" s="70">
        <f t="shared" si="537"/>
        <v>26.509999999999998</v>
      </c>
      <c r="CO202" s="70">
        <f t="shared" si="538"/>
        <v>0</v>
      </c>
      <c r="CP202" s="70">
        <f t="shared" si="539"/>
        <v>0</v>
      </c>
      <c r="CQ202" s="70">
        <f t="shared" si="540"/>
        <v>15</v>
      </c>
      <c r="CR202" s="70">
        <f t="shared" si="541"/>
        <v>0</v>
      </c>
      <c r="CS202" s="70">
        <f t="shared" si="542"/>
        <v>20</v>
      </c>
      <c r="CT202" s="70">
        <f t="shared" si="543"/>
        <v>5</v>
      </c>
    </row>
    <row r="203" spans="1:98" ht="20.100000000000001" customHeight="1">
      <c r="A203" s="19">
        <v>13</v>
      </c>
      <c r="B203" s="34" t="s">
        <v>160</v>
      </c>
      <c r="C203" s="21">
        <v>29.33</v>
      </c>
      <c r="D203" s="21">
        <v>11.14</v>
      </c>
      <c r="E203" s="10">
        <f t="shared" si="494"/>
        <v>40.47</v>
      </c>
      <c r="F203" s="21">
        <v>0</v>
      </c>
      <c r="G203" s="42">
        <v>0</v>
      </c>
      <c r="H203" s="10">
        <f t="shared" si="495"/>
        <v>0</v>
      </c>
      <c r="I203" s="21">
        <v>0</v>
      </c>
      <c r="J203" s="21">
        <v>0</v>
      </c>
      <c r="K203" s="10">
        <f t="shared" si="474"/>
        <v>0</v>
      </c>
      <c r="L203" s="42">
        <v>4.53</v>
      </c>
      <c r="M203" s="42">
        <v>1.42</v>
      </c>
      <c r="N203" s="10">
        <f t="shared" si="464"/>
        <v>5.95</v>
      </c>
      <c r="O203" s="10">
        <f t="shared" si="496"/>
        <v>33.86</v>
      </c>
      <c r="P203" s="23">
        <f t="shared" si="496"/>
        <v>12.56</v>
      </c>
      <c r="Q203" s="10">
        <f t="shared" si="449"/>
        <v>46.42</v>
      </c>
      <c r="R203" s="65">
        <f t="shared" si="498"/>
        <v>9.33</v>
      </c>
      <c r="S203" s="65">
        <f t="shared" si="499"/>
        <v>1.67</v>
      </c>
      <c r="T203" s="65">
        <f t="shared" si="500"/>
        <v>0</v>
      </c>
      <c r="U203" s="65">
        <f t="shared" si="501"/>
        <v>0</v>
      </c>
      <c r="V203" s="65">
        <f t="shared" si="502"/>
        <v>0</v>
      </c>
      <c r="W203" s="65">
        <f t="shared" si="503"/>
        <v>0</v>
      </c>
      <c r="X203" s="70">
        <f t="shared" si="504"/>
        <v>1.44</v>
      </c>
      <c r="Y203" s="70">
        <f t="shared" si="505"/>
        <v>0.21</v>
      </c>
      <c r="AH203" s="83">
        <f t="shared" si="408"/>
        <v>7.33</v>
      </c>
      <c r="AI203" s="83">
        <f t="shared" si="409"/>
        <v>2.79</v>
      </c>
      <c r="AJ203" s="83">
        <f t="shared" si="410"/>
        <v>0</v>
      </c>
      <c r="AK203" s="83">
        <f t="shared" si="411"/>
        <v>0</v>
      </c>
      <c r="AL203" s="83">
        <f t="shared" si="412"/>
        <v>0</v>
      </c>
      <c r="AM203" s="83">
        <f t="shared" si="413"/>
        <v>0</v>
      </c>
      <c r="AN203" s="83">
        <f t="shared" si="414"/>
        <v>1.1299999999999999</v>
      </c>
      <c r="AO203" s="83">
        <f t="shared" si="415"/>
        <v>0.36</v>
      </c>
      <c r="AP203" s="70">
        <f t="shared" si="506"/>
        <v>16.66</v>
      </c>
      <c r="AQ203" s="70">
        <f t="shared" si="507"/>
        <v>4.46</v>
      </c>
      <c r="AR203" s="70">
        <f t="shared" si="508"/>
        <v>0</v>
      </c>
      <c r="AS203" s="70">
        <f t="shared" si="509"/>
        <v>0</v>
      </c>
      <c r="AT203" s="70">
        <f t="shared" si="510"/>
        <v>0</v>
      </c>
      <c r="AU203" s="70">
        <f t="shared" si="511"/>
        <v>0</v>
      </c>
      <c r="AV203" s="70">
        <f t="shared" si="512"/>
        <v>2.57</v>
      </c>
      <c r="AW203" s="70">
        <f t="shared" si="513"/>
        <v>0.56999999999999995</v>
      </c>
      <c r="AX203" s="70">
        <f t="shared" si="416"/>
        <v>7.33</v>
      </c>
      <c r="AY203" s="93">
        <f>ROUND(D203*16.66%,2)</f>
        <v>1.86</v>
      </c>
      <c r="AZ203" s="70">
        <f t="shared" si="418"/>
        <v>0</v>
      </c>
      <c r="BA203" s="70">
        <f t="shared" si="419"/>
        <v>0</v>
      </c>
      <c r="BB203" s="70">
        <f t="shared" si="420"/>
        <v>0</v>
      </c>
      <c r="BC203" s="70">
        <f t="shared" si="421"/>
        <v>0</v>
      </c>
      <c r="BD203" s="70">
        <f t="shared" si="428"/>
        <v>1.1299999999999999</v>
      </c>
      <c r="BE203" s="87">
        <v>0</v>
      </c>
      <c r="BF203" s="70">
        <f t="shared" si="514"/>
        <v>23.990000000000002</v>
      </c>
      <c r="BG203" s="70">
        <f t="shared" si="515"/>
        <v>6.32</v>
      </c>
      <c r="BH203" s="70">
        <f t="shared" si="516"/>
        <v>0</v>
      </c>
      <c r="BI203" s="70">
        <f t="shared" si="517"/>
        <v>0</v>
      </c>
      <c r="BJ203" s="70">
        <f t="shared" si="518"/>
        <v>0</v>
      </c>
      <c r="BK203" s="70">
        <f t="shared" si="519"/>
        <v>0</v>
      </c>
      <c r="BL203" s="70">
        <f t="shared" si="520"/>
        <v>3.6999999999999997</v>
      </c>
      <c r="BM203" s="70">
        <f t="shared" si="521"/>
        <v>0.56999999999999995</v>
      </c>
      <c r="BN203" s="98">
        <v>29.33</v>
      </c>
      <c r="BO203" s="98">
        <v>11.14</v>
      </c>
      <c r="BP203" s="99">
        <v>0</v>
      </c>
      <c r="BQ203" s="99">
        <v>0</v>
      </c>
      <c r="BR203" s="98">
        <v>0</v>
      </c>
      <c r="BS203" s="98">
        <v>0</v>
      </c>
      <c r="BT203" s="98">
        <v>4.53</v>
      </c>
      <c r="BU203" s="99">
        <v>1.42</v>
      </c>
      <c r="BV203" s="70">
        <f t="shared" si="522"/>
        <v>5.34</v>
      </c>
      <c r="BW203" s="70">
        <f t="shared" si="523"/>
        <v>4.82</v>
      </c>
      <c r="BX203" s="70">
        <f t="shared" si="524"/>
        <v>0</v>
      </c>
      <c r="BY203" s="70">
        <f t="shared" si="525"/>
        <v>0</v>
      </c>
      <c r="BZ203" s="70">
        <f t="shared" si="526"/>
        <v>0</v>
      </c>
      <c r="CA203" s="70">
        <f t="shared" si="527"/>
        <v>0</v>
      </c>
      <c r="CB203" s="70">
        <f t="shared" si="528"/>
        <v>0.83</v>
      </c>
      <c r="CC203" s="156">
        <f t="shared" si="529"/>
        <v>0.85</v>
      </c>
      <c r="CD203" s="121">
        <f t="shared" si="489"/>
        <v>5.34</v>
      </c>
      <c r="CE203" s="70">
        <f t="shared" si="497"/>
        <v>3.62</v>
      </c>
      <c r="CF203" s="70">
        <f t="shared" si="530"/>
        <v>0</v>
      </c>
      <c r="CG203" s="70">
        <f t="shared" si="531"/>
        <v>0</v>
      </c>
      <c r="CH203" s="70">
        <f t="shared" si="532"/>
        <v>0</v>
      </c>
      <c r="CI203" s="70">
        <f t="shared" si="533"/>
        <v>0</v>
      </c>
      <c r="CJ203" s="70">
        <f t="shared" si="534"/>
        <v>0.83</v>
      </c>
      <c r="CK203" s="70">
        <f t="shared" si="535"/>
        <v>0.85</v>
      </c>
      <c r="CL203" s="70"/>
      <c r="CM203" s="70">
        <f t="shared" si="536"/>
        <v>29.330000000000002</v>
      </c>
      <c r="CN203" s="70">
        <f t="shared" si="537"/>
        <v>9.9400000000000013</v>
      </c>
      <c r="CO203" s="70">
        <f t="shared" si="538"/>
        <v>0</v>
      </c>
      <c r="CP203" s="70">
        <f t="shared" si="539"/>
        <v>0</v>
      </c>
      <c r="CQ203" s="70">
        <f t="shared" si="540"/>
        <v>0</v>
      </c>
      <c r="CR203" s="70">
        <f t="shared" si="541"/>
        <v>0</v>
      </c>
      <c r="CS203" s="70">
        <f t="shared" si="542"/>
        <v>4.5299999999999994</v>
      </c>
      <c r="CT203" s="70">
        <f t="shared" si="543"/>
        <v>1.42</v>
      </c>
    </row>
    <row r="204" spans="1:98" ht="20.100000000000001" customHeight="1">
      <c r="A204" s="19">
        <v>14</v>
      </c>
      <c r="B204" s="34" t="s">
        <v>161</v>
      </c>
      <c r="C204" s="21">
        <v>73.099999999999994</v>
      </c>
      <c r="D204" s="21">
        <v>6</v>
      </c>
      <c r="E204" s="10">
        <f t="shared" si="494"/>
        <v>79.099999999999994</v>
      </c>
      <c r="F204" s="21">
        <v>0</v>
      </c>
      <c r="G204" s="42">
        <v>0</v>
      </c>
      <c r="H204" s="10">
        <f t="shared" si="495"/>
        <v>0</v>
      </c>
      <c r="I204" s="21">
        <v>1</v>
      </c>
      <c r="J204" s="21">
        <v>0</v>
      </c>
      <c r="K204" s="10">
        <f t="shared" si="474"/>
        <v>1</v>
      </c>
      <c r="L204" s="42">
        <v>1</v>
      </c>
      <c r="M204" s="42">
        <v>0.25</v>
      </c>
      <c r="N204" s="10">
        <f t="shared" si="464"/>
        <v>1.25</v>
      </c>
      <c r="O204" s="10">
        <f t="shared" si="496"/>
        <v>75.099999999999994</v>
      </c>
      <c r="P204" s="23">
        <f t="shared" si="496"/>
        <v>6.25</v>
      </c>
      <c r="Q204" s="10">
        <f t="shared" si="449"/>
        <v>81.349999999999994</v>
      </c>
      <c r="R204" s="65">
        <f t="shared" si="498"/>
        <v>23.26</v>
      </c>
      <c r="S204" s="65">
        <f t="shared" si="499"/>
        <v>0.9</v>
      </c>
      <c r="T204" s="65">
        <f t="shared" si="500"/>
        <v>0</v>
      </c>
      <c r="U204" s="65">
        <f t="shared" si="501"/>
        <v>0</v>
      </c>
      <c r="V204" s="65">
        <f t="shared" si="502"/>
        <v>0.32</v>
      </c>
      <c r="W204" s="65">
        <f t="shared" si="503"/>
        <v>0</v>
      </c>
      <c r="X204" s="70">
        <f t="shared" si="504"/>
        <v>0.32</v>
      </c>
      <c r="Y204" s="70">
        <f t="shared" si="505"/>
        <v>0.04</v>
      </c>
      <c r="AH204" s="83">
        <f t="shared" si="408"/>
        <v>18.28</v>
      </c>
      <c r="AI204" s="83">
        <f t="shared" si="409"/>
        <v>1.5</v>
      </c>
      <c r="AJ204" s="83">
        <f t="shared" si="410"/>
        <v>0</v>
      </c>
      <c r="AK204" s="83">
        <f t="shared" si="411"/>
        <v>0</v>
      </c>
      <c r="AL204" s="83">
        <f t="shared" si="412"/>
        <v>0.25</v>
      </c>
      <c r="AM204" s="83">
        <f t="shared" si="413"/>
        <v>0</v>
      </c>
      <c r="AN204" s="83">
        <f t="shared" si="414"/>
        <v>0.25</v>
      </c>
      <c r="AO204" s="83">
        <f t="shared" si="415"/>
        <v>0.06</v>
      </c>
      <c r="AP204" s="70">
        <f t="shared" si="506"/>
        <v>41.540000000000006</v>
      </c>
      <c r="AQ204" s="70">
        <f t="shared" si="507"/>
        <v>2.4</v>
      </c>
      <c r="AR204" s="70">
        <f t="shared" si="508"/>
        <v>0</v>
      </c>
      <c r="AS204" s="70">
        <f t="shared" si="509"/>
        <v>0</v>
      </c>
      <c r="AT204" s="70">
        <f t="shared" si="510"/>
        <v>0.57000000000000006</v>
      </c>
      <c r="AU204" s="70">
        <f t="shared" si="511"/>
        <v>0</v>
      </c>
      <c r="AV204" s="70">
        <f t="shared" si="512"/>
        <v>0.57000000000000006</v>
      </c>
      <c r="AW204" s="70">
        <f t="shared" si="513"/>
        <v>0.1</v>
      </c>
      <c r="AX204" s="70">
        <f t="shared" si="416"/>
        <v>18.28</v>
      </c>
      <c r="AY204" s="70">
        <f t="shared" si="417"/>
        <v>1.5</v>
      </c>
      <c r="AZ204" s="70">
        <f t="shared" si="418"/>
        <v>0</v>
      </c>
      <c r="BA204" s="70">
        <f t="shared" si="419"/>
        <v>0</v>
      </c>
      <c r="BB204" s="70">
        <f t="shared" si="420"/>
        <v>0.25</v>
      </c>
      <c r="BC204" s="70">
        <f t="shared" si="421"/>
        <v>0</v>
      </c>
      <c r="BD204" s="70">
        <f t="shared" si="428"/>
        <v>0.25</v>
      </c>
      <c r="BE204" s="70">
        <f t="shared" si="422"/>
        <v>0.06</v>
      </c>
      <c r="BF204" s="70">
        <f t="shared" si="514"/>
        <v>59.820000000000007</v>
      </c>
      <c r="BG204" s="70">
        <f t="shared" si="515"/>
        <v>3.9</v>
      </c>
      <c r="BH204" s="70">
        <f t="shared" si="516"/>
        <v>0</v>
      </c>
      <c r="BI204" s="70">
        <f t="shared" si="517"/>
        <v>0</v>
      </c>
      <c r="BJ204" s="70">
        <f t="shared" si="518"/>
        <v>0.82000000000000006</v>
      </c>
      <c r="BK204" s="70">
        <f t="shared" si="519"/>
        <v>0</v>
      </c>
      <c r="BL204" s="70">
        <f t="shared" si="520"/>
        <v>0.82000000000000006</v>
      </c>
      <c r="BM204" s="70">
        <f t="shared" si="521"/>
        <v>0.16</v>
      </c>
      <c r="BN204" s="98">
        <v>73.099999999999994</v>
      </c>
      <c r="BO204" s="98">
        <v>6</v>
      </c>
      <c r="BP204" s="99">
        <v>0</v>
      </c>
      <c r="BQ204" s="99">
        <v>0</v>
      </c>
      <c r="BR204" s="98">
        <v>1</v>
      </c>
      <c r="BS204" s="98">
        <v>0</v>
      </c>
      <c r="BT204" s="98">
        <v>1</v>
      </c>
      <c r="BU204" s="99">
        <v>0.25</v>
      </c>
      <c r="BV204" s="70">
        <f t="shared" si="522"/>
        <v>13.28</v>
      </c>
      <c r="BW204" s="70">
        <f t="shared" si="523"/>
        <v>2.1</v>
      </c>
      <c r="BX204" s="70">
        <f t="shared" si="524"/>
        <v>0</v>
      </c>
      <c r="BY204" s="70">
        <f t="shared" si="525"/>
        <v>0</v>
      </c>
      <c r="BZ204" s="70">
        <f t="shared" si="526"/>
        <v>0.18</v>
      </c>
      <c r="CA204" s="70">
        <f t="shared" si="527"/>
        <v>0</v>
      </c>
      <c r="CB204" s="70">
        <f t="shared" si="528"/>
        <v>0.18</v>
      </c>
      <c r="CC204" s="156">
        <f t="shared" si="529"/>
        <v>0.09</v>
      </c>
      <c r="CD204" s="121">
        <f t="shared" si="489"/>
        <v>13.28</v>
      </c>
      <c r="CE204" s="70">
        <f t="shared" si="497"/>
        <v>1.58</v>
      </c>
      <c r="CF204" s="70">
        <f t="shared" si="530"/>
        <v>0</v>
      </c>
      <c r="CG204" s="70">
        <f t="shared" si="531"/>
        <v>0</v>
      </c>
      <c r="CH204" s="70">
        <f t="shared" si="532"/>
        <v>0.18</v>
      </c>
      <c r="CI204" s="70">
        <f t="shared" si="533"/>
        <v>0</v>
      </c>
      <c r="CJ204" s="70">
        <f t="shared" si="534"/>
        <v>0.18</v>
      </c>
      <c r="CK204" s="70">
        <f t="shared" si="535"/>
        <v>0.09</v>
      </c>
      <c r="CL204" s="70"/>
      <c r="CM204" s="70">
        <f t="shared" si="536"/>
        <v>73.100000000000009</v>
      </c>
      <c r="CN204" s="70">
        <f t="shared" si="537"/>
        <v>5.48</v>
      </c>
      <c r="CO204" s="70">
        <f t="shared" si="538"/>
        <v>0</v>
      </c>
      <c r="CP204" s="70">
        <f t="shared" si="539"/>
        <v>0</v>
      </c>
      <c r="CQ204" s="70">
        <f t="shared" si="540"/>
        <v>1</v>
      </c>
      <c r="CR204" s="70">
        <f t="shared" si="541"/>
        <v>0</v>
      </c>
      <c r="CS204" s="70">
        <f t="shared" si="542"/>
        <v>1</v>
      </c>
      <c r="CT204" s="70">
        <f t="shared" si="543"/>
        <v>0.25</v>
      </c>
    </row>
    <row r="205" spans="1:98" ht="20.100000000000001" customHeight="1">
      <c r="A205" s="19">
        <v>15</v>
      </c>
      <c r="B205" s="34" t="s">
        <v>162</v>
      </c>
      <c r="C205" s="21">
        <v>42.55</v>
      </c>
      <c r="D205" s="21">
        <v>15</v>
      </c>
      <c r="E205" s="10">
        <f t="shared" si="494"/>
        <v>57.55</v>
      </c>
      <c r="F205" s="21">
        <v>0</v>
      </c>
      <c r="G205" s="42">
        <v>0</v>
      </c>
      <c r="H205" s="10">
        <f t="shared" si="495"/>
        <v>0</v>
      </c>
      <c r="I205" s="21">
        <v>2.0099999999999998</v>
      </c>
      <c r="J205" s="21">
        <v>0</v>
      </c>
      <c r="K205" s="10">
        <f t="shared" si="474"/>
        <v>2.0099999999999998</v>
      </c>
      <c r="L205" s="42">
        <v>0</v>
      </c>
      <c r="M205" s="42">
        <v>0</v>
      </c>
      <c r="N205" s="10">
        <f t="shared" si="464"/>
        <v>0</v>
      </c>
      <c r="O205" s="10">
        <f t="shared" si="496"/>
        <v>44.559999999999995</v>
      </c>
      <c r="P205" s="23">
        <f t="shared" si="496"/>
        <v>15</v>
      </c>
      <c r="Q205" s="10">
        <f t="shared" si="449"/>
        <v>59.559999999999995</v>
      </c>
      <c r="R205" s="65">
        <f t="shared" si="498"/>
        <v>13.54</v>
      </c>
      <c r="S205" s="65">
        <f t="shared" si="499"/>
        <v>2.25</v>
      </c>
      <c r="T205" s="65">
        <f t="shared" si="500"/>
        <v>0</v>
      </c>
      <c r="U205" s="65">
        <f t="shared" si="501"/>
        <v>0</v>
      </c>
      <c r="V205" s="65">
        <f t="shared" si="502"/>
        <v>0.64</v>
      </c>
      <c r="W205" s="65">
        <f t="shared" si="503"/>
        <v>0</v>
      </c>
      <c r="X205" s="70">
        <f t="shared" si="504"/>
        <v>0</v>
      </c>
      <c r="Y205" s="70">
        <f t="shared" si="505"/>
        <v>0</v>
      </c>
      <c r="AH205" s="83">
        <f t="shared" si="408"/>
        <v>10.64</v>
      </c>
      <c r="AI205" s="83">
        <f t="shared" si="409"/>
        <v>3.75</v>
      </c>
      <c r="AJ205" s="83">
        <f t="shared" si="410"/>
        <v>0</v>
      </c>
      <c r="AK205" s="83">
        <f t="shared" si="411"/>
        <v>0</v>
      </c>
      <c r="AL205" s="83">
        <f t="shared" si="412"/>
        <v>0.5</v>
      </c>
      <c r="AM205" s="83">
        <f t="shared" si="413"/>
        <v>0</v>
      </c>
      <c r="AN205" s="83">
        <f t="shared" si="414"/>
        <v>0</v>
      </c>
      <c r="AO205" s="83">
        <f t="shared" si="415"/>
        <v>0</v>
      </c>
      <c r="AP205" s="70">
        <f t="shared" si="506"/>
        <v>24.18</v>
      </c>
      <c r="AQ205" s="70">
        <f t="shared" si="507"/>
        <v>6</v>
      </c>
      <c r="AR205" s="70">
        <f t="shared" si="508"/>
        <v>0</v>
      </c>
      <c r="AS205" s="70">
        <f t="shared" si="509"/>
        <v>0</v>
      </c>
      <c r="AT205" s="70">
        <f t="shared" si="510"/>
        <v>1.1400000000000001</v>
      </c>
      <c r="AU205" s="70">
        <f t="shared" si="511"/>
        <v>0</v>
      </c>
      <c r="AV205" s="70">
        <f t="shared" si="512"/>
        <v>0</v>
      </c>
      <c r="AW205" s="70">
        <f t="shared" si="513"/>
        <v>0</v>
      </c>
      <c r="AX205" s="70">
        <f t="shared" si="416"/>
        <v>10.64</v>
      </c>
      <c r="AY205" s="93">
        <f>ROUND(D205*16.66%,2)</f>
        <v>2.5</v>
      </c>
      <c r="AZ205" s="70">
        <f t="shared" si="418"/>
        <v>0</v>
      </c>
      <c r="BA205" s="70">
        <f t="shared" si="419"/>
        <v>0</v>
      </c>
      <c r="BB205" s="70">
        <f t="shared" si="420"/>
        <v>0.5</v>
      </c>
      <c r="BC205" s="70">
        <f t="shared" si="421"/>
        <v>0</v>
      </c>
      <c r="BD205" s="70">
        <f t="shared" si="428"/>
        <v>0</v>
      </c>
      <c r="BE205" s="70">
        <f t="shared" si="422"/>
        <v>0</v>
      </c>
      <c r="BF205" s="70">
        <f t="shared" si="514"/>
        <v>34.82</v>
      </c>
      <c r="BG205" s="70">
        <f t="shared" si="515"/>
        <v>8.5</v>
      </c>
      <c r="BH205" s="70">
        <f t="shared" si="516"/>
        <v>0</v>
      </c>
      <c r="BI205" s="70">
        <f t="shared" si="517"/>
        <v>0</v>
      </c>
      <c r="BJ205" s="70">
        <f t="shared" si="518"/>
        <v>1.6400000000000001</v>
      </c>
      <c r="BK205" s="70">
        <f t="shared" si="519"/>
        <v>0</v>
      </c>
      <c r="BL205" s="70">
        <f t="shared" si="520"/>
        <v>0</v>
      </c>
      <c r="BM205" s="70">
        <f t="shared" si="521"/>
        <v>0</v>
      </c>
      <c r="BN205" s="98">
        <v>42.55</v>
      </c>
      <c r="BO205" s="98">
        <v>15</v>
      </c>
      <c r="BP205" s="99">
        <v>0</v>
      </c>
      <c r="BQ205" s="99">
        <v>0</v>
      </c>
      <c r="BR205" s="98">
        <v>2.0099999999999998</v>
      </c>
      <c r="BS205" s="98">
        <v>0</v>
      </c>
      <c r="BT205" s="98">
        <v>0</v>
      </c>
      <c r="BU205" s="99">
        <v>0</v>
      </c>
      <c r="BV205" s="70">
        <f t="shared" si="522"/>
        <v>7.73</v>
      </c>
      <c r="BW205" s="70">
        <f t="shared" si="523"/>
        <v>6.5</v>
      </c>
      <c r="BX205" s="70">
        <f t="shared" si="524"/>
        <v>0</v>
      </c>
      <c r="BY205" s="70">
        <f t="shared" si="525"/>
        <v>0</v>
      </c>
      <c r="BZ205" s="70">
        <f t="shared" si="526"/>
        <v>0.37</v>
      </c>
      <c r="CA205" s="70">
        <f t="shared" si="527"/>
        <v>0</v>
      </c>
      <c r="CB205" s="70">
        <f t="shared" si="528"/>
        <v>0</v>
      </c>
      <c r="CC205" s="156">
        <f t="shared" si="529"/>
        <v>0</v>
      </c>
      <c r="CD205" s="121">
        <f t="shared" si="489"/>
        <v>7.73</v>
      </c>
      <c r="CE205" s="70">
        <f t="shared" si="497"/>
        <v>4.88</v>
      </c>
      <c r="CF205" s="70">
        <f t="shared" si="530"/>
        <v>0</v>
      </c>
      <c r="CG205" s="70">
        <f t="shared" si="531"/>
        <v>0</v>
      </c>
      <c r="CH205" s="70">
        <f t="shared" si="532"/>
        <v>0.37</v>
      </c>
      <c r="CI205" s="70">
        <f t="shared" si="533"/>
        <v>0</v>
      </c>
      <c r="CJ205" s="70">
        <f t="shared" si="534"/>
        <v>0</v>
      </c>
      <c r="CK205" s="70">
        <f t="shared" si="535"/>
        <v>0</v>
      </c>
      <c r="CL205" s="70"/>
      <c r="CM205" s="70">
        <f t="shared" si="536"/>
        <v>42.55</v>
      </c>
      <c r="CN205" s="70">
        <f t="shared" si="537"/>
        <v>13.379999999999999</v>
      </c>
      <c r="CO205" s="70">
        <f t="shared" si="538"/>
        <v>0</v>
      </c>
      <c r="CP205" s="70">
        <f t="shared" si="539"/>
        <v>0</v>
      </c>
      <c r="CQ205" s="70">
        <f t="shared" si="540"/>
        <v>2.0100000000000002</v>
      </c>
      <c r="CR205" s="70">
        <f t="shared" si="541"/>
        <v>0</v>
      </c>
      <c r="CS205" s="70">
        <f t="shared" si="542"/>
        <v>0</v>
      </c>
      <c r="CT205" s="70">
        <f t="shared" si="543"/>
        <v>0</v>
      </c>
    </row>
    <row r="206" spans="1:98" ht="20.100000000000001" customHeight="1">
      <c r="A206" s="19">
        <v>16</v>
      </c>
      <c r="B206" s="34" t="s">
        <v>163</v>
      </c>
      <c r="C206" s="21">
        <v>174.03</v>
      </c>
      <c r="D206" s="21">
        <v>37.17</v>
      </c>
      <c r="E206" s="10">
        <f t="shared" si="494"/>
        <v>211.2</v>
      </c>
      <c r="F206" s="21">
        <v>0</v>
      </c>
      <c r="G206" s="42">
        <v>0</v>
      </c>
      <c r="H206" s="10">
        <v>0</v>
      </c>
      <c r="I206" s="21">
        <v>0</v>
      </c>
      <c r="J206" s="21">
        <v>0</v>
      </c>
      <c r="K206" s="10">
        <f t="shared" si="474"/>
        <v>0</v>
      </c>
      <c r="L206" s="42">
        <v>17.93</v>
      </c>
      <c r="M206" s="42">
        <v>3.23</v>
      </c>
      <c r="N206" s="10">
        <f t="shared" si="464"/>
        <v>21.16</v>
      </c>
      <c r="O206" s="10">
        <f t="shared" si="496"/>
        <v>191.96</v>
      </c>
      <c r="P206" s="23">
        <f t="shared" si="496"/>
        <v>40.4</v>
      </c>
      <c r="Q206" s="10">
        <f t="shared" si="449"/>
        <v>232.36</v>
      </c>
      <c r="R206" s="65">
        <f t="shared" si="498"/>
        <v>55.38</v>
      </c>
      <c r="S206" s="65">
        <f t="shared" si="499"/>
        <v>5.58</v>
      </c>
      <c r="T206" s="65">
        <f t="shared" si="500"/>
        <v>0</v>
      </c>
      <c r="U206" s="65">
        <f t="shared" si="501"/>
        <v>0</v>
      </c>
      <c r="V206" s="65">
        <f t="shared" si="502"/>
        <v>0</v>
      </c>
      <c r="W206" s="65">
        <f t="shared" si="503"/>
        <v>0</v>
      </c>
      <c r="X206" s="70">
        <f t="shared" si="504"/>
        <v>5.71</v>
      </c>
      <c r="Y206" s="70">
        <f t="shared" si="505"/>
        <v>0.48</v>
      </c>
      <c r="AH206" s="83">
        <f t="shared" si="408"/>
        <v>43.51</v>
      </c>
      <c r="AI206" s="83">
        <f t="shared" si="409"/>
        <v>9.2899999999999991</v>
      </c>
      <c r="AJ206" s="83">
        <f t="shared" si="410"/>
        <v>0</v>
      </c>
      <c r="AK206" s="83">
        <f t="shared" si="411"/>
        <v>0</v>
      </c>
      <c r="AL206" s="83">
        <f t="shared" si="412"/>
        <v>0</v>
      </c>
      <c r="AM206" s="83">
        <f t="shared" si="413"/>
        <v>0</v>
      </c>
      <c r="AN206" s="83">
        <f t="shared" si="414"/>
        <v>4.4800000000000004</v>
      </c>
      <c r="AO206" s="83">
        <f t="shared" si="415"/>
        <v>0.81</v>
      </c>
      <c r="AP206" s="70">
        <f t="shared" si="506"/>
        <v>98.89</v>
      </c>
      <c r="AQ206" s="70">
        <f t="shared" si="507"/>
        <v>14.87</v>
      </c>
      <c r="AR206" s="70">
        <f t="shared" si="508"/>
        <v>0</v>
      </c>
      <c r="AS206" s="70">
        <f t="shared" si="509"/>
        <v>0</v>
      </c>
      <c r="AT206" s="70">
        <f t="shared" si="510"/>
        <v>0</v>
      </c>
      <c r="AU206" s="70">
        <f t="shared" si="511"/>
        <v>0</v>
      </c>
      <c r="AV206" s="70">
        <f t="shared" si="512"/>
        <v>10.190000000000001</v>
      </c>
      <c r="AW206" s="70">
        <f t="shared" si="513"/>
        <v>1.29</v>
      </c>
      <c r="AX206" s="70">
        <f t="shared" si="416"/>
        <v>43.51</v>
      </c>
      <c r="AY206" s="70">
        <f t="shared" si="417"/>
        <v>9.2899999999999991</v>
      </c>
      <c r="AZ206" s="70">
        <f t="shared" si="418"/>
        <v>0</v>
      </c>
      <c r="BA206" s="70">
        <f t="shared" si="419"/>
        <v>0</v>
      </c>
      <c r="BB206" s="70">
        <f t="shared" si="420"/>
        <v>0</v>
      </c>
      <c r="BC206" s="70">
        <f t="shared" si="421"/>
        <v>0</v>
      </c>
      <c r="BD206" s="70">
        <f t="shared" si="428"/>
        <v>4.4800000000000004</v>
      </c>
      <c r="BE206" s="70">
        <f t="shared" si="422"/>
        <v>0.81</v>
      </c>
      <c r="BF206" s="70">
        <f t="shared" si="514"/>
        <v>142.4</v>
      </c>
      <c r="BG206" s="70">
        <f t="shared" si="515"/>
        <v>24.159999999999997</v>
      </c>
      <c r="BH206" s="70">
        <f t="shared" si="516"/>
        <v>0</v>
      </c>
      <c r="BI206" s="70">
        <f t="shared" si="517"/>
        <v>0</v>
      </c>
      <c r="BJ206" s="70">
        <f t="shared" si="518"/>
        <v>0</v>
      </c>
      <c r="BK206" s="70">
        <f t="shared" si="519"/>
        <v>0</v>
      </c>
      <c r="BL206" s="70">
        <f t="shared" si="520"/>
        <v>14.670000000000002</v>
      </c>
      <c r="BM206" s="70">
        <f t="shared" si="521"/>
        <v>2.1</v>
      </c>
      <c r="BN206" s="98">
        <v>174.03</v>
      </c>
      <c r="BO206" s="100">
        <v>47.17</v>
      </c>
      <c r="BP206" s="99">
        <v>0</v>
      </c>
      <c r="BQ206" s="99">
        <v>0</v>
      </c>
      <c r="BR206" s="98">
        <v>0</v>
      </c>
      <c r="BS206" s="98">
        <v>0</v>
      </c>
      <c r="BT206" s="98">
        <v>17.93</v>
      </c>
      <c r="BU206" s="99">
        <v>3.23</v>
      </c>
      <c r="BV206" s="70">
        <f t="shared" si="522"/>
        <v>31.63</v>
      </c>
      <c r="BW206" s="70">
        <f t="shared" si="523"/>
        <v>23.01</v>
      </c>
      <c r="BX206" s="70">
        <f t="shared" si="524"/>
        <v>0</v>
      </c>
      <c r="BY206" s="70">
        <f t="shared" si="525"/>
        <v>0</v>
      </c>
      <c r="BZ206" s="70">
        <f t="shared" si="526"/>
        <v>0</v>
      </c>
      <c r="CA206" s="70">
        <f t="shared" si="527"/>
        <v>0</v>
      </c>
      <c r="CB206" s="70">
        <f t="shared" si="528"/>
        <v>3.26</v>
      </c>
      <c r="CC206" s="156">
        <f t="shared" si="529"/>
        <v>1.1299999999999999</v>
      </c>
      <c r="CD206" s="121">
        <f t="shared" si="489"/>
        <v>31.63</v>
      </c>
      <c r="CE206" s="70">
        <f t="shared" si="497"/>
        <v>17.260000000000002</v>
      </c>
      <c r="CF206" s="70">
        <f t="shared" si="530"/>
        <v>0</v>
      </c>
      <c r="CG206" s="70">
        <f t="shared" si="531"/>
        <v>0</v>
      </c>
      <c r="CH206" s="70">
        <f t="shared" si="532"/>
        <v>0</v>
      </c>
      <c r="CI206" s="70">
        <f t="shared" si="533"/>
        <v>0</v>
      </c>
      <c r="CJ206" s="70">
        <f t="shared" si="534"/>
        <v>3.26</v>
      </c>
      <c r="CK206" s="70">
        <f t="shared" si="535"/>
        <v>1.1299999999999999</v>
      </c>
      <c r="CL206" s="70"/>
      <c r="CM206" s="70">
        <f t="shared" si="536"/>
        <v>174.03</v>
      </c>
      <c r="CN206" s="70">
        <f t="shared" si="537"/>
        <v>41.42</v>
      </c>
      <c r="CO206" s="70">
        <f t="shared" si="538"/>
        <v>0</v>
      </c>
      <c r="CP206" s="70">
        <f t="shared" si="539"/>
        <v>0</v>
      </c>
      <c r="CQ206" s="70">
        <f t="shared" si="540"/>
        <v>0</v>
      </c>
      <c r="CR206" s="70">
        <f t="shared" si="541"/>
        <v>0</v>
      </c>
      <c r="CS206" s="70">
        <f t="shared" si="542"/>
        <v>17.93</v>
      </c>
      <c r="CT206" s="70">
        <f t="shared" si="543"/>
        <v>3.23</v>
      </c>
    </row>
    <row r="207" spans="1:98" s="29" customFormat="1" ht="20.100000000000001" customHeight="1">
      <c r="A207" s="26"/>
      <c r="B207" s="37" t="s">
        <v>158</v>
      </c>
      <c r="C207" s="28">
        <f t="shared" ref="C207:BL207" si="544">SUM(C201:C206)</f>
        <v>746.68999999999983</v>
      </c>
      <c r="D207" s="28">
        <f t="shared" si="544"/>
        <v>244.91000000000003</v>
      </c>
      <c r="E207" s="28">
        <f t="shared" si="544"/>
        <v>991.59999999999991</v>
      </c>
      <c r="F207" s="28">
        <f t="shared" si="544"/>
        <v>0</v>
      </c>
      <c r="G207" s="28">
        <f t="shared" si="544"/>
        <v>0</v>
      </c>
      <c r="H207" s="28">
        <f t="shared" si="544"/>
        <v>0</v>
      </c>
      <c r="I207" s="28">
        <f t="shared" si="544"/>
        <v>61.88</v>
      </c>
      <c r="J207" s="28">
        <f t="shared" si="544"/>
        <v>0</v>
      </c>
      <c r="K207" s="28">
        <f t="shared" si="544"/>
        <v>61.88</v>
      </c>
      <c r="L207" s="28">
        <f t="shared" si="544"/>
        <v>82.170000000000016</v>
      </c>
      <c r="M207" s="28">
        <f t="shared" si="544"/>
        <v>23.87</v>
      </c>
      <c r="N207" s="28">
        <f t="shared" si="544"/>
        <v>106.04</v>
      </c>
      <c r="O207" s="28">
        <f t="shared" si="544"/>
        <v>890.74</v>
      </c>
      <c r="P207" s="28">
        <f t="shared" si="544"/>
        <v>268.77999999999997</v>
      </c>
      <c r="Q207" s="28">
        <f t="shared" si="544"/>
        <v>1159.52</v>
      </c>
      <c r="R207" s="28">
        <f t="shared" si="544"/>
        <v>237.6</v>
      </c>
      <c r="S207" s="28">
        <f t="shared" si="544"/>
        <v>36.739999999999995</v>
      </c>
      <c r="T207" s="28">
        <f t="shared" si="544"/>
        <v>0</v>
      </c>
      <c r="U207" s="28">
        <f t="shared" si="544"/>
        <v>0</v>
      </c>
      <c r="V207" s="28">
        <f t="shared" si="544"/>
        <v>19.690000000000001</v>
      </c>
      <c r="W207" s="75">
        <f t="shared" si="544"/>
        <v>0</v>
      </c>
      <c r="X207" s="28">
        <f t="shared" si="544"/>
        <v>26.150000000000002</v>
      </c>
      <c r="Y207" s="28">
        <f t="shared" si="544"/>
        <v>3.58</v>
      </c>
      <c r="Z207" s="28">
        <f t="shared" si="544"/>
        <v>0</v>
      </c>
      <c r="AA207" s="28">
        <f t="shared" si="544"/>
        <v>0</v>
      </c>
      <c r="AB207" s="28">
        <f t="shared" si="544"/>
        <v>0</v>
      </c>
      <c r="AC207" s="28">
        <f t="shared" si="544"/>
        <v>0</v>
      </c>
      <c r="AD207" s="28">
        <f t="shared" si="544"/>
        <v>0</v>
      </c>
      <c r="AE207" s="28">
        <f t="shared" si="544"/>
        <v>0</v>
      </c>
      <c r="AF207" s="28">
        <f t="shared" si="544"/>
        <v>0</v>
      </c>
      <c r="AG207" s="28">
        <f t="shared" si="544"/>
        <v>0</v>
      </c>
      <c r="AH207" s="28">
        <f t="shared" si="544"/>
        <v>186.69</v>
      </c>
      <c r="AI207" s="28">
        <f t="shared" si="544"/>
        <v>61.23</v>
      </c>
      <c r="AJ207" s="28">
        <f t="shared" si="544"/>
        <v>0</v>
      </c>
      <c r="AK207" s="28">
        <f t="shared" si="544"/>
        <v>0</v>
      </c>
      <c r="AL207" s="28">
        <f t="shared" si="544"/>
        <v>15.47</v>
      </c>
      <c r="AM207" s="28">
        <f t="shared" si="544"/>
        <v>0</v>
      </c>
      <c r="AN207" s="28">
        <f t="shared" si="544"/>
        <v>20.54</v>
      </c>
      <c r="AO207" s="28">
        <f t="shared" si="544"/>
        <v>5.9700000000000006</v>
      </c>
      <c r="AP207" s="28">
        <f t="shared" si="544"/>
        <v>424.29</v>
      </c>
      <c r="AQ207" s="28">
        <f t="shared" si="544"/>
        <v>97.97</v>
      </c>
      <c r="AR207" s="28">
        <f t="shared" si="544"/>
        <v>0</v>
      </c>
      <c r="AS207" s="28">
        <f t="shared" si="544"/>
        <v>0</v>
      </c>
      <c r="AT207" s="28">
        <f t="shared" si="544"/>
        <v>35.160000000000004</v>
      </c>
      <c r="AU207" s="28">
        <f t="shared" si="544"/>
        <v>0</v>
      </c>
      <c r="AV207" s="28">
        <f t="shared" si="544"/>
        <v>46.69</v>
      </c>
      <c r="AW207" s="28">
        <f t="shared" si="544"/>
        <v>9.5500000000000007</v>
      </c>
      <c r="AX207" s="28">
        <f t="shared" si="544"/>
        <v>186.69</v>
      </c>
      <c r="AY207" s="28">
        <f t="shared" si="544"/>
        <v>56.57</v>
      </c>
      <c r="AZ207" s="28">
        <f t="shared" si="544"/>
        <v>0</v>
      </c>
      <c r="BA207" s="28">
        <f t="shared" si="544"/>
        <v>0</v>
      </c>
      <c r="BB207" s="28">
        <f t="shared" si="544"/>
        <v>15.47</v>
      </c>
      <c r="BC207" s="28">
        <f t="shared" si="544"/>
        <v>0</v>
      </c>
      <c r="BD207" s="28">
        <f t="shared" si="544"/>
        <v>20.54</v>
      </c>
      <c r="BE207" s="28">
        <f t="shared" si="544"/>
        <v>5.6099999999999994</v>
      </c>
      <c r="BF207" s="28">
        <f t="shared" si="544"/>
        <v>610.98</v>
      </c>
      <c r="BG207" s="28">
        <f t="shared" si="544"/>
        <v>154.54</v>
      </c>
      <c r="BH207" s="28">
        <f t="shared" si="544"/>
        <v>0</v>
      </c>
      <c r="BI207" s="28">
        <f t="shared" si="544"/>
        <v>0</v>
      </c>
      <c r="BJ207" s="28">
        <f t="shared" si="544"/>
        <v>50.63</v>
      </c>
      <c r="BK207" s="28">
        <f t="shared" si="544"/>
        <v>0</v>
      </c>
      <c r="BL207" s="28">
        <f t="shared" si="544"/>
        <v>67.23</v>
      </c>
      <c r="BM207" s="110">
        <f t="shared" ref="BM207:CT207" si="545">SUM(BM201:BM206)</f>
        <v>15.16</v>
      </c>
      <c r="BN207" s="110">
        <f t="shared" si="545"/>
        <v>746.68999999999983</v>
      </c>
      <c r="BO207" s="110">
        <f t="shared" si="545"/>
        <v>254.91000000000003</v>
      </c>
      <c r="BP207" s="110">
        <f t="shared" si="545"/>
        <v>0</v>
      </c>
      <c r="BQ207" s="110">
        <f t="shared" si="545"/>
        <v>0</v>
      </c>
      <c r="BR207" s="110">
        <f t="shared" si="545"/>
        <v>61.88</v>
      </c>
      <c r="BS207" s="110">
        <f t="shared" si="545"/>
        <v>0</v>
      </c>
      <c r="BT207" s="110">
        <f t="shared" si="545"/>
        <v>82.170000000000016</v>
      </c>
      <c r="BU207" s="110">
        <f t="shared" si="545"/>
        <v>23.87</v>
      </c>
      <c r="BV207" s="110">
        <f t="shared" si="545"/>
        <v>135.71</v>
      </c>
      <c r="BW207" s="110">
        <f t="shared" si="545"/>
        <v>100.36999999999999</v>
      </c>
      <c r="BX207" s="110">
        <f t="shared" si="545"/>
        <v>0</v>
      </c>
      <c r="BY207" s="110">
        <f t="shared" si="545"/>
        <v>0</v>
      </c>
      <c r="BZ207" s="110">
        <f t="shared" si="545"/>
        <v>11.249999999999998</v>
      </c>
      <c r="CA207" s="110">
        <f t="shared" si="545"/>
        <v>0</v>
      </c>
      <c r="CB207" s="110">
        <f t="shared" si="545"/>
        <v>14.94</v>
      </c>
      <c r="CC207" s="158">
        <f t="shared" si="545"/>
        <v>8.7099999999999991</v>
      </c>
      <c r="CD207" s="110">
        <f t="shared" si="545"/>
        <v>135.71</v>
      </c>
      <c r="CE207" s="110">
        <f t="shared" si="545"/>
        <v>75.3</v>
      </c>
      <c r="CF207" s="110">
        <f t="shared" si="545"/>
        <v>0</v>
      </c>
      <c r="CG207" s="110">
        <f t="shared" si="545"/>
        <v>0</v>
      </c>
      <c r="CH207" s="110">
        <f t="shared" si="545"/>
        <v>11.249999999999998</v>
      </c>
      <c r="CI207" s="110">
        <f t="shared" si="545"/>
        <v>0</v>
      </c>
      <c r="CJ207" s="110">
        <f t="shared" si="545"/>
        <v>14.94</v>
      </c>
      <c r="CK207" s="110">
        <f t="shared" si="545"/>
        <v>8.7099999999999991</v>
      </c>
      <c r="CL207" s="110">
        <f t="shared" si="545"/>
        <v>0</v>
      </c>
      <c r="CM207" s="110">
        <f t="shared" si="545"/>
        <v>746.68999999999994</v>
      </c>
      <c r="CN207" s="110">
        <f t="shared" si="545"/>
        <v>229.83999999999997</v>
      </c>
      <c r="CO207" s="110">
        <f t="shared" si="545"/>
        <v>0</v>
      </c>
      <c r="CP207" s="110">
        <f t="shared" si="545"/>
        <v>0</v>
      </c>
      <c r="CQ207" s="110">
        <f t="shared" si="545"/>
        <v>61.879999999999995</v>
      </c>
      <c r="CR207" s="110">
        <f t="shared" si="545"/>
        <v>0</v>
      </c>
      <c r="CS207" s="110">
        <f t="shared" si="545"/>
        <v>82.170000000000016</v>
      </c>
      <c r="CT207" s="110">
        <f t="shared" si="545"/>
        <v>23.87</v>
      </c>
    </row>
    <row r="208" spans="1:98" ht="20.100000000000001" customHeight="1">
      <c r="A208" s="19">
        <v>17</v>
      </c>
      <c r="B208" s="34" t="s">
        <v>164</v>
      </c>
      <c r="C208" s="21">
        <v>647.57000000000005</v>
      </c>
      <c r="D208" s="21">
        <v>158.65</v>
      </c>
      <c r="E208" s="10">
        <f t="shared" ref="E208:E210" si="546">C208+D208</f>
        <v>806.22</v>
      </c>
      <c r="F208" s="21">
        <v>0</v>
      </c>
      <c r="G208" s="42">
        <v>0</v>
      </c>
      <c r="H208" s="10">
        <f>F208+G208</f>
        <v>0</v>
      </c>
      <c r="I208" s="21">
        <v>0</v>
      </c>
      <c r="J208" s="21">
        <v>0</v>
      </c>
      <c r="K208" s="10">
        <f t="shared" si="474"/>
        <v>0</v>
      </c>
      <c r="L208" s="42">
        <v>39.119999999999997</v>
      </c>
      <c r="M208" s="42">
        <v>12.25</v>
      </c>
      <c r="N208" s="10">
        <f t="shared" si="464"/>
        <v>51.37</v>
      </c>
      <c r="O208" s="10">
        <f t="shared" ref="O208:P210" si="547">C208+F208+I208+L208</f>
        <v>686.69</v>
      </c>
      <c r="P208" s="23">
        <f t="shared" si="547"/>
        <v>170.9</v>
      </c>
      <c r="Q208" s="10">
        <f t="shared" si="449"/>
        <v>857.59</v>
      </c>
      <c r="R208" s="65">
        <f t="shared" si="498"/>
        <v>206.06</v>
      </c>
      <c r="S208" s="65">
        <f t="shared" si="499"/>
        <v>23.8</v>
      </c>
      <c r="T208" s="65">
        <f t="shared" si="500"/>
        <v>0</v>
      </c>
      <c r="U208" s="65">
        <f t="shared" si="501"/>
        <v>0</v>
      </c>
      <c r="V208" s="65">
        <f t="shared" si="502"/>
        <v>0</v>
      </c>
      <c r="W208" s="65">
        <f t="shared" si="503"/>
        <v>0</v>
      </c>
      <c r="X208" s="70">
        <f t="shared" si="504"/>
        <v>12.45</v>
      </c>
      <c r="Y208" s="70">
        <f t="shared" si="505"/>
        <v>1.84</v>
      </c>
      <c r="AH208" s="83">
        <f t="shared" si="408"/>
        <v>161.88999999999999</v>
      </c>
      <c r="AI208" s="83">
        <f t="shared" si="409"/>
        <v>39.659999999999997</v>
      </c>
      <c r="AJ208" s="83">
        <f t="shared" si="410"/>
        <v>0</v>
      </c>
      <c r="AK208" s="83">
        <f t="shared" si="411"/>
        <v>0</v>
      </c>
      <c r="AL208" s="83">
        <f t="shared" si="412"/>
        <v>0</v>
      </c>
      <c r="AM208" s="83">
        <f t="shared" si="413"/>
        <v>0</v>
      </c>
      <c r="AN208" s="83">
        <f t="shared" si="414"/>
        <v>9.7799999999999994</v>
      </c>
      <c r="AO208" s="83">
        <f t="shared" si="415"/>
        <v>3.06</v>
      </c>
      <c r="AP208" s="70">
        <f t="shared" si="506"/>
        <v>367.95</v>
      </c>
      <c r="AQ208" s="70">
        <f t="shared" si="507"/>
        <v>63.459999999999994</v>
      </c>
      <c r="AR208" s="70">
        <f t="shared" si="508"/>
        <v>0</v>
      </c>
      <c r="AS208" s="70">
        <f t="shared" si="509"/>
        <v>0</v>
      </c>
      <c r="AT208" s="70">
        <f t="shared" si="510"/>
        <v>0</v>
      </c>
      <c r="AU208" s="70">
        <f t="shared" si="511"/>
        <v>0</v>
      </c>
      <c r="AV208" s="70">
        <f t="shared" si="512"/>
        <v>22.229999999999997</v>
      </c>
      <c r="AW208" s="70">
        <f t="shared" si="513"/>
        <v>4.9000000000000004</v>
      </c>
      <c r="AX208" s="70">
        <f t="shared" si="416"/>
        <v>161.88999999999999</v>
      </c>
      <c r="AY208" s="93">
        <f>ROUND(D208*16.66%,2)</f>
        <v>26.43</v>
      </c>
      <c r="AZ208" s="70">
        <f t="shared" si="418"/>
        <v>0</v>
      </c>
      <c r="BA208" s="70">
        <f t="shared" si="419"/>
        <v>0</v>
      </c>
      <c r="BB208" s="70">
        <f t="shared" si="420"/>
        <v>0</v>
      </c>
      <c r="BC208" s="70">
        <f t="shared" si="421"/>
        <v>0</v>
      </c>
      <c r="BD208" s="70">
        <f t="shared" si="428"/>
        <v>9.7799999999999994</v>
      </c>
      <c r="BE208" s="70">
        <f t="shared" si="422"/>
        <v>3.06</v>
      </c>
      <c r="BF208" s="70">
        <f t="shared" si="514"/>
        <v>529.83999999999992</v>
      </c>
      <c r="BG208" s="70">
        <f t="shared" si="515"/>
        <v>89.889999999999986</v>
      </c>
      <c r="BH208" s="70">
        <f t="shared" si="516"/>
        <v>0</v>
      </c>
      <c r="BI208" s="70">
        <f t="shared" si="517"/>
        <v>0</v>
      </c>
      <c r="BJ208" s="70">
        <f t="shared" si="518"/>
        <v>0</v>
      </c>
      <c r="BK208" s="70">
        <f t="shared" si="519"/>
        <v>0</v>
      </c>
      <c r="BL208" s="70">
        <f t="shared" si="520"/>
        <v>32.01</v>
      </c>
      <c r="BM208" s="70">
        <f t="shared" si="521"/>
        <v>7.9600000000000009</v>
      </c>
      <c r="BN208" s="98">
        <v>647.57000000000005</v>
      </c>
      <c r="BO208" s="102">
        <v>89.89</v>
      </c>
      <c r="BP208" s="99">
        <v>0</v>
      </c>
      <c r="BQ208" s="99">
        <v>0</v>
      </c>
      <c r="BR208" s="98">
        <v>0</v>
      </c>
      <c r="BS208" s="98">
        <v>0</v>
      </c>
      <c r="BT208" s="98">
        <v>39.119999999999997</v>
      </c>
      <c r="BU208" s="99">
        <v>12.25</v>
      </c>
      <c r="BV208" s="70">
        <f t="shared" si="522"/>
        <v>117.73</v>
      </c>
      <c r="BW208" s="70">
        <f t="shared" si="523"/>
        <v>0</v>
      </c>
      <c r="BX208" s="70">
        <f t="shared" si="524"/>
        <v>0</v>
      </c>
      <c r="BY208" s="70">
        <f t="shared" si="525"/>
        <v>0</v>
      </c>
      <c r="BZ208" s="70">
        <f t="shared" si="526"/>
        <v>0</v>
      </c>
      <c r="CA208" s="70">
        <f t="shared" si="527"/>
        <v>0</v>
      </c>
      <c r="CB208" s="70">
        <f t="shared" si="528"/>
        <v>7.11</v>
      </c>
      <c r="CC208" s="156">
        <f t="shared" si="529"/>
        <v>4.29</v>
      </c>
      <c r="CD208" s="121">
        <f t="shared" si="489"/>
        <v>117.73</v>
      </c>
      <c r="CE208" s="70">
        <f t="shared" si="497"/>
        <v>0</v>
      </c>
      <c r="CF208" s="70">
        <f t="shared" si="530"/>
        <v>0</v>
      </c>
      <c r="CG208" s="70">
        <f t="shared" si="531"/>
        <v>0</v>
      </c>
      <c r="CH208" s="70">
        <f t="shared" si="532"/>
        <v>0</v>
      </c>
      <c r="CI208" s="70">
        <f t="shared" si="533"/>
        <v>0</v>
      </c>
      <c r="CJ208" s="70">
        <f t="shared" si="534"/>
        <v>7.11</v>
      </c>
      <c r="CK208" s="70">
        <f t="shared" si="535"/>
        <v>4.29</v>
      </c>
      <c r="CL208" s="70"/>
      <c r="CM208" s="70">
        <f t="shared" si="536"/>
        <v>647.56999999999994</v>
      </c>
      <c r="CN208" s="70">
        <f t="shared" si="537"/>
        <v>89.889999999999986</v>
      </c>
      <c r="CO208" s="70">
        <f t="shared" si="538"/>
        <v>0</v>
      </c>
      <c r="CP208" s="70">
        <f t="shared" si="539"/>
        <v>0</v>
      </c>
      <c r="CQ208" s="70">
        <f t="shared" si="540"/>
        <v>0</v>
      </c>
      <c r="CR208" s="70">
        <f t="shared" si="541"/>
        <v>0</v>
      </c>
      <c r="CS208" s="70">
        <f t="shared" si="542"/>
        <v>39.119999999999997</v>
      </c>
      <c r="CT208" s="70">
        <f t="shared" si="543"/>
        <v>12.25</v>
      </c>
    </row>
    <row r="209" spans="1:98" ht="20.100000000000001" customHeight="1">
      <c r="A209" s="19">
        <v>18</v>
      </c>
      <c r="B209" s="34" t="s">
        <v>165</v>
      </c>
      <c r="C209" s="21">
        <v>233.01</v>
      </c>
      <c r="D209" s="21">
        <v>25</v>
      </c>
      <c r="E209" s="10">
        <f t="shared" si="546"/>
        <v>258.01</v>
      </c>
      <c r="F209" s="21">
        <v>0</v>
      </c>
      <c r="G209" s="42">
        <v>0</v>
      </c>
      <c r="H209" s="10">
        <f t="shared" ref="H209:H210" si="548">F209+G209</f>
        <v>0</v>
      </c>
      <c r="I209" s="21">
        <v>0</v>
      </c>
      <c r="J209" s="21">
        <v>0</v>
      </c>
      <c r="K209" s="10">
        <f t="shared" si="474"/>
        <v>0</v>
      </c>
      <c r="L209" s="42">
        <v>31.35</v>
      </c>
      <c r="M209" s="42">
        <v>21.4</v>
      </c>
      <c r="N209" s="10">
        <f t="shared" si="464"/>
        <v>52.75</v>
      </c>
      <c r="O209" s="10">
        <f t="shared" si="547"/>
        <v>264.36</v>
      </c>
      <c r="P209" s="23">
        <f t="shared" si="547"/>
        <v>46.4</v>
      </c>
      <c r="Q209" s="10">
        <f t="shared" si="449"/>
        <v>310.76</v>
      </c>
      <c r="R209" s="65">
        <f t="shared" si="498"/>
        <v>74.14</v>
      </c>
      <c r="S209" s="65">
        <f t="shared" si="499"/>
        <v>3.75</v>
      </c>
      <c r="T209" s="65">
        <f t="shared" si="500"/>
        <v>0</v>
      </c>
      <c r="U209" s="65">
        <f t="shared" si="501"/>
        <v>0</v>
      </c>
      <c r="V209" s="65">
        <f t="shared" si="502"/>
        <v>0</v>
      </c>
      <c r="W209" s="65">
        <f t="shared" si="503"/>
        <v>0</v>
      </c>
      <c r="X209" s="70">
        <f t="shared" si="504"/>
        <v>9.98</v>
      </c>
      <c r="Y209" s="70">
        <f t="shared" si="505"/>
        <v>3.21</v>
      </c>
      <c r="AH209" s="83">
        <f t="shared" si="408"/>
        <v>58.25</v>
      </c>
      <c r="AI209" s="83">
        <f t="shared" si="409"/>
        <v>6.25</v>
      </c>
      <c r="AJ209" s="83">
        <f t="shared" si="410"/>
        <v>0</v>
      </c>
      <c r="AK209" s="83">
        <f t="shared" si="411"/>
        <v>0</v>
      </c>
      <c r="AL209" s="83">
        <f t="shared" si="412"/>
        <v>0</v>
      </c>
      <c r="AM209" s="83">
        <f t="shared" si="413"/>
        <v>0</v>
      </c>
      <c r="AN209" s="86">
        <f t="shared" si="414"/>
        <v>7.84</v>
      </c>
      <c r="AO209" s="83">
        <f t="shared" si="415"/>
        <v>5.35</v>
      </c>
      <c r="AP209" s="70">
        <f t="shared" si="506"/>
        <v>132.38999999999999</v>
      </c>
      <c r="AQ209" s="70">
        <f t="shared" si="507"/>
        <v>10</v>
      </c>
      <c r="AR209" s="70">
        <f t="shared" si="508"/>
        <v>0</v>
      </c>
      <c r="AS209" s="70">
        <f t="shared" si="509"/>
        <v>0</v>
      </c>
      <c r="AT209" s="70">
        <f t="shared" si="510"/>
        <v>0</v>
      </c>
      <c r="AU209" s="70">
        <f t="shared" si="511"/>
        <v>0</v>
      </c>
      <c r="AV209" s="70">
        <f t="shared" si="512"/>
        <v>17.82</v>
      </c>
      <c r="AW209" s="70">
        <f t="shared" si="513"/>
        <v>8.5599999999999987</v>
      </c>
      <c r="AX209" s="93">
        <f>ROUND(C209*16.66%,2)</f>
        <v>38.82</v>
      </c>
      <c r="AY209" s="93">
        <f>ROUND(D209*16.66%,2)</f>
        <v>4.17</v>
      </c>
      <c r="AZ209" s="70">
        <f t="shared" si="418"/>
        <v>0</v>
      </c>
      <c r="BA209" s="70">
        <f t="shared" si="419"/>
        <v>0</v>
      </c>
      <c r="BB209" s="70">
        <f t="shared" si="420"/>
        <v>0</v>
      </c>
      <c r="BC209" s="70">
        <f t="shared" si="421"/>
        <v>0</v>
      </c>
      <c r="BD209" s="87">
        <v>3.53</v>
      </c>
      <c r="BE209" s="70">
        <f t="shared" si="422"/>
        <v>5.35</v>
      </c>
      <c r="BF209" s="70">
        <f t="shared" si="514"/>
        <v>171.20999999999998</v>
      </c>
      <c r="BG209" s="70">
        <f t="shared" si="515"/>
        <v>14.17</v>
      </c>
      <c r="BH209" s="70">
        <f t="shared" si="516"/>
        <v>0</v>
      </c>
      <c r="BI209" s="70">
        <f t="shared" si="517"/>
        <v>0</v>
      </c>
      <c r="BJ209" s="70">
        <f t="shared" si="518"/>
        <v>0</v>
      </c>
      <c r="BK209" s="70">
        <f t="shared" si="519"/>
        <v>0</v>
      </c>
      <c r="BL209" s="70">
        <f t="shared" si="520"/>
        <v>21.35</v>
      </c>
      <c r="BM209" s="70">
        <f t="shared" si="521"/>
        <v>13.909999999999998</v>
      </c>
      <c r="BN209" s="98">
        <v>233.01</v>
      </c>
      <c r="BO209" s="98">
        <v>25</v>
      </c>
      <c r="BP209" s="99">
        <v>0</v>
      </c>
      <c r="BQ209" s="99">
        <v>0</v>
      </c>
      <c r="BR209" s="98">
        <v>0</v>
      </c>
      <c r="BS209" s="98">
        <v>0</v>
      </c>
      <c r="BT209" s="102">
        <v>25</v>
      </c>
      <c r="BU209" s="103">
        <v>15.999999999999998</v>
      </c>
      <c r="BV209" s="70">
        <f t="shared" si="522"/>
        <v>61.8</v>
      </c>
      <c r="BW209" s="70">
        <f t="shared" si="523"/>
        <v>10.83</v>
      </c>
      <c r="BX209" s="70">
        <f t="shared" si="524"/>
        <v>0</v>
      </c>
      <c r="BY209" s="70">
        <f t="shared" si="525"/>
        <v>0</v>
      </c>
      <c r="BZ209" s="70">
        <f t="shared" si="526"/>
        <v>0</v>
      </c>
      <c r="CA209" s="70">
        <f t="shared" si="527"/>
        <v>0</v>
      </c>
      <c r="CB209" s="70">
        <f t="shared" si="528"/>
        <v>3.65</v>
      </c>
      <c r="CC209" s="156">
        <f t="shared" si="529"/>
        <v>2.09</v>
      </c>
      <c r="CD209" s="121">
        <f t="shared" si="489"/>
        <v>61.8</v>
      </c>
      <c r="CE209" s="70">
        <f t="shared" si="497"/>
        <v>8.1199999999999992</v>
      </c>
      <c r="CF209" s="70">
        <f t="shared" si="530"/>
        <v>0</v>
      </c>
      <c r="CG209" s="70">
        <f t="shared" si="531"/>
        <v>0</v>
      </c>
      <c r="CH209" s="70">
        <f t="shared" si="532"/>
        <v>0</v>
      </c>
      <c r="CI209" s="70">
        <f t="shared" si="533"/>
        <v>0</v>
      </c>
      <c r="CJ209" s="70">
        <f t="shared" si="534"/>
        <v>3.65</v>
      </c>
      <c r="CK209" s="70">
        <f t="shared" si="535"/>
        <v>2.09</v>
      </c>
      <c r="CL209" s="70"/>
      <c r="CM209" s="70">
        <f t="shared" si="536"/>
        <v>233.01</v>
      </c>
      <c r="CN209" s="70">
        <f t="shared" si="537"/>
        <v>22.29</v>
      </c>
      <c r="CO209" s="70">
        <f t="shared" si="538"/>
        <v>0</v>
      </c>
      <c r="CP209" s="70">
        <f t="shared" si="539"/>
        <v>0</v>
      </c>
      <c r="CQ209" s="70">
        <f t="shared" si="540"/>
        <v>0</v>
      </c>
      <c r="CR209" s="70">
        <f t="shared" si="541"/>
        <v>0</v>
      </c>
      <c r="CS209" s="70">
        <f t="shared" si="542"/>
        <v>25</v>
      </c>
      <c r="CT209" s="70">
        <f t="shared" si="543"/>
        <v>15.999999999999998</v>
      </c>
    </row>
    <row r="210" spans="1:98" ht="20.100000000000001" customHeight="1">
      <c r="A210" s="19">
        <v>19</v>
      </c>
      <c r="B210" s="34" t="s">
        <v>166</v>
      </c>
      <c r="C210" s="21">
        <v>126.35</v>
      </c>
      <c r="D210" s="21">
        <v>12</v>
      </c>
      <c r="E210" s="10">
        <f t="shared" si="546"/>
        <v>138.35</v>
      </c>
      <c r="F210" s="21">
        <v>0</v>
      </c>
      <c r="G210" s="42">
        <v>0</v>
      </c>
      <c r="H210" s="10">
        <f t="shared" si="548"/>
        <v>0</v>
      </c>
      <c r="I210" s="21">
        <v>25</v>
      </c>
      <c r="J210" s="21">
        <v>0</v>
      </c>
      <c r="K210" s="10">
        <f t="shared" si="474"/>
        <v>25</v>
      </c>
      <c r="L210" s="42">
        <v>20</v>
      </c>
      <c r="M210" s="42">
        <v>5.5</v>
      </c>
      <c r="N210" s="10">
        <f t="shared" si="464"/>
        <v>25.5</v>
      </c>
      <c r="O210" s="10">
        <f t="shared" si="547"/>
        <v>171.35</v>
      </c>
      <c r="P210" s="23">
        <f t="shared" si="547"/>
        <v>17.5</v>
      </c>
      <c r="Q210" s="10">
        <f t="shared" si="449"/>
        <v>188.85</v>
      </c>
      <c r="R210" s="65">
        <f t="shared" si="498"/>
        <v>40.200000000000003</v>
      </c>
      <c r="S210" s="65">
        <f t="shared" si="499"/>
        <v>1.8</v>
      </c>
      <c r="T210" s="65">
        <f t="shared" si="500"/>
        <v>0</v>
      </c>
      <c r="U210" s="65">
        <f t="shared" si="501"/>
        <v>0</v>
      </c>
      <c r="V210" s="65">
        <f t="shared" si="502"/>
        <v>7.96</v>
      </c>
      <c r="W210" s="65">
        <f t="shared" si="503"/>
        <v>0</v>
      </c>
      <c r="X210" s="70">
        <f t="shared" si="504"/>
        <v>6.36</v>
      </c>
      <c r="Y210" s="70">
        <f t="shared" si="505"/>
        <v>0.83</v>
      </c>
      <c r="AH210" s="83">
        <f t="shared" si="408"/>
        <v>31.59</v>
      </c>
      <c r="AI210" s="83">
        <f t="shared" si="409"/>
        <v>3</v>
      </c>
      <c r="AJ210" s="83">
        <f t="shared" si="410"/>
        <v>0</v>
      </c>
      <c r="AK210" s="83">
        <f t="shared" si="411"/>
        <v>0</v>
      </c>
      <c r="AL210" s="83">
        <f t="shared" si="412"/>
        <v>6.25</v>
      </c>
      <c r="AM210" s="83">
        <f t="shared" si="413"/>
        <v>0</v>
      </c>
      <c r="AN210" s="83">
        <f t="shared" si="414"/>
        <v>5</v>
      </c>
      <c r="AO210" s="83">
        <f t="shared" si="415"/>
        <v>1.38</v>
      </c>
      <c r="AP210" s="70">
        <f t="shared" si="506"/>
        <v>71.790000000000006</v>
      </c>
      <c r="AQ210" s="70">
        <f t="shared" si="507"/>
        <v>4.8</v>
      </c>
      <c r="AR210" s="70">
        <f t="shared" si="508"/>
        <v>0</v>
      </c>
      <c r="AS210" s="70">
        <f t="shared" si="509"/>
        <v>0</v>
      </c>
      <c r="AT210" s="70">
        <f t="shared" si="510"/>
        <v>14.21</v>
      </c>
      <c r="AU210" s="70">
        <f t="shared" si="511"/>
        <v>0</v>
      </c>
      <c r="AV210" s="70">
        <f t="shared" si="512"/>
        <v>11.36</v>
      </c>
      <c r="AW210" s="70">
        <f t="shared" si="513"/>
        <v>2.21</v>
      </c>
      <c r="AX210" s="70">
        <f t="shared" si="416"/>
        <v>31.59</v>
      </c>
      <c r="AY210" s="93">
        <f>ROUND(D210*16.66%,2)</f>
        <v>2</v>
      </c>
      <c r="AZ210" s="70">
        <f t="shared" si="418"/>
        <v>0</v>
      </c>
      <c r="BA210" s="70">
        <f t="shared" si="419"/>
        <v>0</v>
      </c>
      <c r="BB210" s="70">
        <f t="shared" si="420"/>
        <v>6.25</v>
      </c>
      <c r="BC210" s="70">
        <f t="shared" si="421"/>
        <v>0</v>
      </c>
      <c r="BD210" s="70">
        <f t="shared" si="428"/>
        <v>5</v>
      </c>
      <c r="BE210" s="70">
        <f t="shared" si="422"/>
        <v>1.38</v>
      </c>
      <c r="BF210" s="70">
        <f t="shared" si="514"/>
        <v>103.38000000000001</v>
      </c>
      <c r="BG210" s="70">
        <f t="shared" si="515"/>
        <v>6.8</v>
      </c>
      <c r="BH210" s="70">
        <f t="shared" si="516"/>
        <v>0</v>
      </c>
      <c r="BI210" s="70">
        <f t="shared" si="517"/>
        <v>0</v>
      </c>
      <c r="BJ210" s="70">
        <f t="shared" si="518"/>
        <v>20.46</v>
      </c>
      <c r="BK210" s="70">
        <f t="shared" si="519"/>
        <v>0</v>
      </c>
      <c r="BL210" s="70">
        <f t="shared" si="520"/>
        <v>16.36</v>
      </c>
      <c r="BM210" s="70">
        <f t="shared" si="521"/>
        <v>3.59</v>
      </c>
      <c r="BN210" s="98">
        <v>126.35</v>
      </c>
      <c r="BO210" s="98">
        <v>12</v>
      </c>
      <c r="BP210" s="99">
        <v>0</v>
      </c>
      <c r="BQ210" s="99">
        <v>0</v>
      </c>
      <c r="BR210" s="98">
        <v>25</v>
      </c>
      <c r="BS210" s="98">
        <v>0</v>
      </c>
      <c r="BT210" s="98">
        <v>20</v>
      </c>
      <c r="BU210" s="104">
        <v>10.9</v>
      </c>
      <c r="BV210" s="70">
        <f t="shared" si="522"/>
        <v>22.97</v>
      </c>
      <c r="BW210" s="70">
        <f t="shared" si="523"/>
        <v>5.2</v>
      </c>
      <c r="BX210" s="70">
        <f t="shared" si="524"/>
        <v>0</v>
      </c>
      <c r="BY210" s="70">
        <f t="shared" si="525"/>
        <v>0</v>
      </c>
      <c r="BZ210" s="70">
        <f t="shared" si="526"/>
        <v>4.54</v>
      </c>
      <c r="CA210" s="70">
        <f t="shared" si="527"/>
        <v>0</v>
      </c>
      <c r="CB210" s="70">
        <f t="shared" si="528"/>
        <v>3.64</v>
      </c>
      <c r="CC210" s="156">
        <f t="shared" si="529"/>
        <v>7.31</v>
      </c>
      <c r="CD210" s="121">
        <f t="shared" si="489"/>
        <v>22.97</v>
      </c>
      <c r="CE210" s="70">
        <f t="shared" si="497"/>
        <v>3.9</v>
      </c>
      <c r="CF210" s="70">
        <f t="shared" si="530"/>
        <v>0</v>
      </c>
      <c r="CG210" s="70">
        <f t="shared" si="531"/>
        <v>0</v>
      </c>
      <c r="CH210" s="70">
        <f t="shared" si="532"/>
        <v>4.54</v>
      </c>
      <c r="CI210" s="70">
        <f t="shared" si="533"/>
        <v>0</v>
      </c>
      <c r="CJ210" s="70">
        <f t="shared" si="534"/>
        <v>3.64</v>
      </c>
      <c r="CK210" s="70">
        <f t="shared" si="535"/>
        <v>7.31</v>
      </c>
      <c r="CL210" s="70"/>
      <c r="CM210" s="70">
        <f t="shared" si="536"/>
        <v>126.35000000000001</v>
      </c>
      <c r="CN210" s="70">
        <f t="shared" si="537"/>
        <v>10.7</v>
      </c>
      <c r="CO210" s="70">
        <f t="shared" si="538"/>
        <v>0</v>
      </c>
      <c r="CP210" s="70">
        <f t="shared" si="539"/>
        <v>0</v>
      </c>
      <c r="CQ210" s="70">
        <f t="shared" si="540"/>
        <v>25</v>
      </c>
      <c r="CR210" s="70">
        <f t="shared" si="541"/>
        <v>0</v>
      </c>
      <c r="CS210" s="70">
        <f t="shared" si="542"/>
        <v>20</v>
      </c>
      <c r="CT210" s="70">
        <f t="shared" si="543"/>
        <v>10.899999999999999</v>
      </c>
    </row>
    <row r="211" spans="1:98" s="29" customFormat="1" ht="20.100000000000001" customHeight="1">
      <c r="A211" s="26"/>
      <c r="B211" s="37" t="s">
        <v>165</v>
      </c>
      <c r="C211" s="28">
        <f t="shared" ref="C211:BL211" si="549">+C209+C210</f>
        <v>359.36</v>
      </c>
      <c r="D211" s="28">
        <f t="shared" si="549"/>
        <v>37</v>
      </c>
      <c r="E211" s="28">
        <f t="shared" si="549"/>
        <v>396.36</v>
      </c>
      <c r="F211" s="28">
        <f t="shared" si="549"/>
        <v>0</v>
      </c>
      <c r="G211" s="28">
        <f t="shared" si="549"/>
        <v>0</v>
      </c>
      <c r="H211" s="28">
        <f t="shared" si="549"/>
        <v>0</v>
      </c>
      <c r="I211" s="28">
        <f t="shared" si="549"/>
        <v>25</v>
      </c>
      <c r="J211" s="28">
        <f t="shared" si="549"/>
        <v>0</v>
      </c>
      <c r="K211" s="28">
        <f t="shared" si="549"/>
        <v>25</v>
      </c>
      <c r="L211" s="28">
        <f t="shared" si="549"/>
        <v>51.35</v>
      </c>
      <c r="M211" s="28">
        <f t="shared" si="549"/>
        <v>26.9</v>
      </c>
      <c r="N211" s="28">
        <f t="shared" si="549"/>
        <v>78.25</v>
      </c>
      <c r="O211" s="28">
        <f t="shared" si="549"/>
        <v>435.71000000000004</v>
      </c>
      <c r="P211" s="28">
        <f t="shared" si="549"/>
        <v>63.9</v>
      </c>
      <c r="Q211" s="28">
        <f t="shared" si="549"/>
        <v>499.61</v>
      </c>
      <c r="R211" s="28">
        <f t="shared" si="549"/>
        <v>114.34</v>
      </c>
      <c r="S211" s="28">
        <f t="shared" si="549"/>
        <v>5.55</v>
      </c>
      <c r="T211" s="28">
        <f t="shared" si="549"/>
        <v>0</v>
      </c>
      <c r="U211" s="28">
        <f t="shared" si="549"/>
        <v>0</v>
      </c>
      <c r="V211" s="28">
        <f t="shared" si="549"/>
        <v>7.96</v>
      </c>
      <c r="W211" s="75">
        <f t="shared" si="549"/>
        <v>0</v>
      </c>
      <c r="X211" s="28">
        <f t="shared" si="549"/>
        <v>16.34</v>
      </c>
      <c r="Y211" s="28">
        <f t="shared" si="549"/>
        <v>4.04</v>
      </c>
      <c r="Z211" s="28">
        <f t="shared" si="549"/>
        <v>0</v>
      </c>
      <c r="AA211" s="28">
        <f t="shared" si="549"/>
        <v>0</v>
      </c>
      <c r="AB211" s="28">
        <f t="shared" si="549"/>
        <v>0</v>
      </c>
      <c r="AC211" s="28">
        <f t="shared" si="549"/>
        <v>0</v>
      </c>
      <c r="AD211" s="28">
        <f t="shared" si="549"/>
        <v>0</v>
      </c>
      <c r="AE211" s="28">
        <f t="shared" si="549"/>
        <v>0</v>
      </c>
      <c r="AF211" s="28">
        <f t="shared" si="549"/>
        <v>0</v>
      </c>
      <c r="AG211" s="28">
        <f t="shared" si="549"/>
        <v>0</v>
      </c>
      <c r="AH211" s="28">
        <f t="shared" si="549"/>
        <v>89.84</v>
      </c>
      <c r="AI211" s="28">
        <f t="shared" si="549"/>
        <v>9.25</v>
      </c>
      <c r="AJ211" s="28">
        <f t="shared" si="549"/>
        <v>0</v>
      </c>
      <c r="AK211" s="28">
        <f t="shared" si="549"/>
        <v>0</v>
      </c>
      <c r="AL211" s="28">
        <f t="shared" si="549"/>
        <v>6.25</v>
      </c>
      <c r="AM211" s="28">
        <f t="shared" si="549"/>
        <v>0</v>
      </c>
      <c r="AN211" s="28">
        <f t="shared" si="549"/>
        <v>12.84</v>
      </c>
      <c r="AO211" s="28">
        <f t="shared" si="549"/>
        <v>6.7299999999999995</v>
      </c>
      <c r="AP211" s="28">
        <f t="shared" si="549"/>
        <v>204.18</v>
      </c>
      <c r="AQ211" s="28">
        <f t="shared" si="549"/>
        <v>14.8</v>
      </c>
      <c r="AR211" s="28">
        <f t="shared" si="549"/>
        <v>0</v>
      </c>
      <c r="AS211" s="28">
        <f t="shared" si="549"/>
        <v>0</v>
      </c>
      <c r="AT211" s="28">
        <f t="shared" si="549"/>
        <v>14.21</v>
      </c>
      <c r="AU211" s="28">
        <f t="shared" si="549"/>
        <v>0</v>
      </c>
      <c r="AV211" s="28">
        <f t="shared" si="549"/>
        <v>29.18</v>
      </c>
      <c r="AW211" s="28">
        <f t="shared" si="549"/>
        <v>10.77</v>
      </c>
      <c r="AX211" s="28">
        <f t="shared" si="549"/>
        <v>70.41</v>
      </c>
      <c r="AY211" s="28">
        <f t="shared" si="549"/>
        <v>6.17</v>
      </c>
      <c r="AZ211" s="28">
        <f t="shared" si="549"/>
        <v>0</v>
      </c>
      <c r="BA211" s="28">
        <f t="shared" si="549"/>
        <v>0</v>
      </c>
      <c r="BB211" s="28">
        <f t="shared" si="549"/>
        <v>6.25</v>
      </c>
      <c r="BC211" s="28">
        <f t="shared" si="549"/>
        <v>0</v>
      </c>
      <c r="BD211" s="28">
        <f t="shared" si="549"/>
        <v>8.5299999999999994</v>
      </c>
      <c r="BE211" s="28">
        <f t="shared" si="549"/>
        <v>6.7299999999999995</v>
      </c>
      <c r="BF211" s="28">
        <f t="shared" si="549"/>
        <v>274.58999999999997</v>
      </c>
      <c r="BG211" s="28">
        <f t="shared" si="549"/>
        <v>20.97</v>
      </c>
      <c r="BH211" s="28">
        <f t="shared" si="549"/>
        <v>0</v>
      </c>
      <c r="BI211" s="28">
        <f t="shared" si="549"/>
        <v>0</v>
      </c>
      <c r="BJ211" s="28">
        <f t="shared" si="549"/>
        <v>20.46</v>
      </c>
      <c r="BK211" s="28">
        <f t="shared" si="549"/>
        <v>0</v>
      </c>
      <c r="BL211" s="28">
        <f t="shared" si="549"/>
        <v>37.71</v>
      </c>
      <c r="BM211" s="110">
        <f t="shared" ref="BM211:CT211" si="550">+BM209+BM210</f>
        <v>17.5</v>
      </c>
      <c r="BN211" s="110">
        <f t="shared" si="550"/>
        <v>359.36</v>
      </c>
      <c r="BO211" s="110">
        <f t="shared" si="550"/>
        <v>37</v>
      </c>
      <c r="BP211" s="110">
        <f t="shared" si="550"/>
        <v>0</v>
      </c>
      <c r="BQ211" s="110">
        <f t="shared" si="550"/>
        <v>0</v>
      </c>
      <c r="BR211" s="110">
        <f t="shared" si="550"/>
        <v>25</v>
      </c>
      <c r="BS211" s="110">
        <f t="shared" si="550"/>
        <v>0</v>
      </c>
      <c r="BT211" s="110">
        <f t="shared" si="550"/>
        <v>45</v>
      </c>
      <c r="BU211" s="110">
        <f t="shared" si="550"/>
        <v>26.9</v>
      </c>
      <c r="BV211" s="110">
        <f t="shared" si="550"/>
        <v>84.77</v>
      </c>
      <c r="BW211" s="110">
        <f t="shared" si="550"/>
        <v>16.03</v>
      </c>
      <c r="BX211" s="110">
        <f t="shared" si="550"/>
        <v>0</v>
      </c>
      <c r="BY211" s="110">
        <f t="shared" si="550"/>
        <v>0</v>
      </c>
      <c r="BZ211" s="110">
        <f t="shared" si="550"/>
        <v>4.54</v>
      </c>
      <c r="CA211" s="110">
        <f t="shared" si="550"/>
        <v>0</v>
      </c>
      <c r="CB211" s="110">
        <f t="shared" si="550"/>
        <v>7.29</v>
      </c>
      <c r="CC211" s="158">
        <f t="shared" si="550"/>
        <v>9.3999999999999986</v>
      </c>
      <c r="CD211" s="110">
        <f t="shared" si="550"/>
        <v>84.77</v>
      </c>
      <c r="CE211" s="110">
        <f t="shared" si="550"/>
        <v>12.02</v>
      </c>
      <c r="CF211" s="110">
        <f t="shared" si="550"/>
        <v>0</v>
      </c>
      <c r="CG211" s="110">
        <f t="shared" si="550"/>
        <v>0</v>
      </c>
      <c r="CH211" s="110">
        <f t="shared" si="550"/>
        <v>4.54</v>
      </c>
      <c r="CI211" s="110">
        <f t="shared" si="550"/>
        <v>0</v>
      </c>
      <c r="CJ211" s="110">
        <f t="shared" si="550"/>
        <v>7.29</v>
      </c>
      <c r="CK211" s="110">
        <f t="shared" si="550"/>
        <v>9.3999999999999986</v>
      </c>
      <c r="CL211" s="110">
        <f t="shared" si="550"/>
        <v>0</v>
      </c>
      <c r="CM211" s="110">
        <f t="shared" si="550"/>
        <v>359.36</v>
      </c>
      <c r="CN211" s="110">
        <f t="shared" si="550"/>
        <v>32.989999999999995</v>
      </c>
      <c r="CO211" s="110">
        <f t="shared" si="550"/>
        <v>0</v>
      </c>
      <c r="CP211" s="110">
        <f t="shared" si="550"/>
        <v>0</v>
      </c>
      <c r="CQ211" s="110">
        <f t="shared" si="550"/>
        <v>25</v>
      </c>
      <c r="CR211" s="110">
        <f t="shared" si="550"/>
        <v>0</v>
      </c>
      <c r="CS211" s="110">
        <f t="shared" si="550"/>
        <v>45</v>
      </c>
      <c r="CT211" s="110">
        <f t="shared" si="550"/>
        <v>26.9</v>
      </c>
    </row>
    <row r="212" spans="1:98" ht="20.100000000000001" customHeight="1">
      <c r="A212" s="19">
        <v>20</v>
      </c>
      <c r="B212" s="34" t="s">
        <v>167</v>
      </c>
      <c r="C212" s="21">
        <v>174.23</v>
      </c>
      <c r="D212" s="21">
        <v>35</v>
      </c>
      <c r="E212" s="10">
        <f t="shared" ref="E212:E214" si="551">C212+D212</f>
        <v>209.23</v>
      </c>
      <c r="F212" s="21">
        <v>0</v>
      </c>
      <c r="G212" s="42">
        <v>0</v>
      </c>
      <c r="H212" s="10">
        <f t="shared" ref="H212:H214" si="552">F212+G212</f>
        <v>0</v>
      </c>
      <c r="I212" s="21">
        <v>10.02</v>
      </c>
      <c r="J212" s="21">
        <v>2.0099999999999998</v>
      </c>
      <c r="K212" s="10">
        <f t="shared" si="474"/>
        <v>12.03</v>
      </c>
      <c r="L212" s="42">
        <v>15.38</v>
      </c>
      <c r="M212" s="42">
        <v>4.58</v>
      </c>
      <c r="N212" s="10">
        <f t="shared" si="464"/>
        <v>19.96</v>
      </c>
      <c r="O212" s="10">
        <f t="shared" ref="O212:P214" si="553">C212+F212+I212+L212</f>
        <v>199.63</v>
      </c>
      <c r="P212" s="23">
        <f t="shared" si="553"/>
        <v>41.589999999999996</v>
      </c>
      <c r="Q212" s="10">
        <f t="shared" si="449"/>
        <v>241.22</v>
      </c>
      <c r="R212" s="65">
        <f t="shared" si="498"/>
        <v>55.44</v>
      </c>
      <c r="S212" s="65">
        <f t="shared" si="499"/>
        <v>5.25</v>
      </c>
      <c r="T212" s="65">
        <f t="shared" si="500"/>
        <v>0</v>
      </c>
      <c r="U212" s="65">
        <f t="shared" si="501"/>
        <v>0</v>
      </c>
      <c r="V212" s="65">
        <f t="shared" si="502"/>
        <v>3.19</v>
      </c>
      <c r="W212" s="65">
        <f t="shared" si="503"/>
        <v>0.3</v>
      </c>
      <c r="X212" s="70">
        <f t="shared" si="504"/>
        <v>4.8899999999999997</v>
      </c>
      <c r="Y212" s="70">
        <f t="shared" si="505"/>
        <v>0.69</v>
      </c>
      <c r="AH212" s="83">
        <f t="shared" si="408"/>
        <v>43.56</v>
      </c>
      <c r="AI212" s="83">
        <f t="shared" si="409"/>
        <v>8.75</v>
      </c>
      <c r="AJ212" s="83">
        <f t="shared" si="410"/>
        <v>0</v>
      </c>
      <c r="AK212" s="83">
        <f t="shared" si="411"/>
        <v>0</v>
      </c>
      <c r="AL212" s="83">
        <f t="shared" si="412"/>
        <v>2.5099999999999998</v>
      </c>
      <c r="AM212" s="83">
        <f t="shared" si="413"/>
        <v>0.5</v>
      </c>
      <c r="AN212" s="83">
        <f t="shared" si="414"/>
        <v>3.85</v>
      </c>
      <c r="AO212" s="83">
        <f t="shared" si="415"/>
        <v>1.1499999999999999</v>
      </c>
      <c r="AP212" s="70">
        <f t="shared" si="506"/>
        <v>99</v>
      </c>
      <c r="AQ212" s="70">
        <f t="shared" si="507"/>
        <v>14</v>
      </c>
      <c r="AR212" s="70">
        <f t="shared" si="508"/>
        <v>0</v>
      </c>
      <c r="AS212" s="70">
        <f t="shared" si="509"/>
        <v>0</v>
      </c>
      <c r="AT212" s="70">
        <f t="shared" si="510"/>
        <v>5.6999999999999993</v>
      </c>
      <c r="AU212" s="70">
        <f t="shared" si="511"/>
        <v>0.8</v>
      </c>
      <c r="AV212" s="70">
        <f t="shared" si="512"/>
        <v>8.74</v>
      </c>
      <c r="AW212" s="70">
        <f t="shared" si="513"/>
        <v>1.8399999999999999</v>
      </c>
      <c r="AX212" s="70">
        <f t="shared" si="416"/>
        <v>43.56</v>
      </c>
      <c r="AY212" s="93">
        <f>ROUND(D212*16.66%,2)</f>
        <v>5.83</v>
      </c>
      <c r="AZ212" s="70">
        <f t="shared" si="418"/>
        <v>0</v>
      </c>
      <c r="BA212" s="70">
        <f t="shared" si="419"/>
        <v>0</v>
      </c>
      <c r="BB212" s="70">
        <f t="shared" si="420"/>
        <v>2.5099999999999998</v>
      </c>
      <c r="BC212" s="70">
        <f t="shared" si="421"/>
        <v>0.5</v>
      </c>
      <c r="BD212" s="70">
        <f t="shared" si="428"/>
        <v>3.85</v>
      </c>
      <c r="BE212" s="70">
        <f t="shared" si="422"/>
        <v>1.1499999999999999</v>
      </c>
      <c r="BF212" s="70">
        <f t="shared" si="514"/>
        <v>142.56</v>
      </c>
      <c r="BG212" s="70">
        <f t="shared" si="515"/>
        <v>19.829999999999998</v>
      </c>
      <c r="BH212" s="70">
        <f t="shared" si="516"/>
        <v>0</v>
      </c>
      <c r="BI212" s="70">
        <f t="shared" si="517"/>
        <v>0</v>
      </c>
      <c r="BJ212" s="70">
        <f t="shared" si="518"/>
        <v>8.2099999999999991</v>
      </c>
      <c r="BK212" s="70">
        <f t="shared" si="519"/>
        <v>1.3</v>
      </c>
      <c r="BL212" s="70">
        <f t="shared" si="520"/>
        <v>12.59</v>
      </c>
      <c r="BM212" s="70">
        <f t="shared" si="521"/>
        <v>2.9899999999999998</v>
      </c>
      <c r="BN212" s="98">
        <v>174.23</v>
      </c>
      <c r="BO212" s="98">
        <v>35</v>
      </c>
      <c r="BP212" s="99">
        <v>0</v>
      </c>
      <c r="BQ212" s="99">
        <v>0</v>
      </c>
      <c r="BR212" s="98">
        <v>10.02</v>
      </c>
      <c r="BS212" s="98">
        <v>2.0099999999999998</v>
      </c>
      <c r="BT212" s="98">
        <v>15.38</v>
      </c>
      <c r="BU212" s="99">
        <v>4.58</v>
      </c>
      <c r="BV212" s="70">
        <f t="shared" si="522"/>
        <v>31.67</v>
      </c>
      <c r="BW212" s="70">
        <f t="shared" si="523"/>
        <v>15.17</v>
      </c>
      <c r="BX212" s="70">
        <f t="shared" si="524"/>
        <v>0</v>
      </c>
      <c r="BY212" s="70">
        <f t="shared" si="525"/>
        <v>0</v>
      </c>
      <c r="BZ212" s="70">
        <f t="shared" si="526"/>
        <v>1.81</v>
      </c>
      <c r="CA212" s="70">
        <f t="shared" si="527"/>
        <v>0.71</v>
      </c>
      <c r="CB212" s="70">
        <f t="shared" si="528"/>
        <v>2.79</v>
      </c>
      <c r="CC212" s="156">
        <f t="shared" si="529"/>
        <v>1.59</v>
      </c>
      <c r="CD212" s="121">
        <f t="shared" si="489"/>
        <v>31.67</v>
      </c>
      <c r="CE212" s="70">
        <f t="shared" si="497"/>
        <v>11.38</v>
      </c>
      <c r="CF212" s="70">
        <f t="shared" si="530"/>
        <v>0</v>
      </c>
      <c r="CG212" s="70">
        <f t="shared" si="531"/>
        <v>0</v>
      </c>
      <c r="CH212" s="70">
        <f t="shared" si="532"/>
        <v>1.81</v>
      </c>
      <c r="CI212" s="70">
        <f t="shared" si="533"/>
        <v>0.71</v>
      </c>
      <c r="CJ212" s="70">
        <f t="shared" si="534"/>
        <v>2.79</v>
      </c>
      <c r="CK212" s="70">
        <f t="shared" si="535"/>
        <v>1.59</v>
      </c>
      <c r="CL212" s="70"/>
      <c r="CM212" s="70">
        <f t="shared" si="536"/>
        <v>174.23000000000002</v>
      </c>
      <c r="CN212" s="70">
        <f t="shared" si="537"/>
        <v>31.21</v>
      </c>
      <c r="CO212" s="70">
        <f t="shared" si="538"/>
        <v>0</v>
      </c>
      <c r="CP212" s="70">
        <f t="shared" si="539"/>
        <v>0</v>
      </c>
      <c r="CQ212" s="70">
        <f t="shared" si="540"/>
        <v>10.02</v>
      </c>
      <c r="CR212" s="70">
        <f t="shared" si="541"/>
        <v>2.0099999999999998</v>
      </c>
      <c r="CS212" s="70">
        <f t="shared" si="542"/>
        <v>15.379999999999999</v>
      </c>
      <c r="CT212" s="70">
        <f t="shared" si="543"/>
        <v>4.58</v>
      </c>
    </row>
    <row r="213" spans="1:98" ht="20.100000000000001" customHeight="1">
      <c r="A213" s="19">
        <v>21</v>
      </c>
      <c r="B213" s="34" t="s">
        <v>168</v>
      </c>
      <c r="C213" s="21">
        <v>43.56</v>
      </c>
      <c r="D213" s="21">
        <v>6</v>
      </c>
      <c r="E213" s="10">
        <f t="shared" si="551"/>
        <v>49.56</v>
      </c>
      <c r="F213" s="21">
        <v>0</v>
      </c>
      <c r="G213" s="42">
        <v>0</v>
      </c>
      <c r="H213" s="10">
        <f t="shared" si="552"/>
        <v>0</v>
      </c>
      <c r="I213" s="21">
        <v>0</v>
      </c>
      <c r="J213" s="21">
        <v>0</v>
      </c>
      <c r="K213" s="10">
        <f t="shared" si="474"/>
        <v>0</v>
      </c>
      <c r="L213" s="42">
        <v>2.19</v>
      </c>
      <c r="M213" s="42">
        <v>7</v>
      </c>
      <c r="N213" s="10">
        <f t="shared" si="464"/>
        <v>9.19</v>
      </c>
      <c r="O213" s="10">
        <f t="shared" si="553"/>
        <v>45.75</v>
      </c>
      <c r="P213" s="23">
        <f t="shared" si="553"/>
        <v>13</v>
      </c>
      <c r="Q213" s="10">
        <f t="shared" si="449"/>
        <v>58.75</v>
      </c>
      <c r="R213" s="65">
        <f t="shared" si="498"/>
        <v>13.86</v>
      </c>
      <c r="S213" s="65">
        <f t="shared" si="499"/>
        <v>0.9</v>
      </c>
      <c r="T213" s="65">
        <f t="shared" si="500"/>
        <v>0</v>
      </c>
      <c r="U213" s="65">
        <f t="shared" si="501"/>
        <v>0</v>
      </c>
      <c r="V213" s="65">
        <f t="shared" si="502"/>
        <v>0</v>
      </c>
      <c r="W213" s="65">
        <f t="shared" si="503"/>
        <v>0</v>
      </c>
      <c r="X213" s="70">
        <f t="shared" si="504"/>
        <v>0.7</v>
      </c>
      <c r="Y213" s="70">
        <f t="shared" si="505"/>
        <v>1.05</v>
      </c>
      <c r="AH213" s="83">
        <f t="shared" si="408"/>
        <v>10.89</v>
      </c>
      <c r="AI213" s="83">
        <f t="shared" si="409"/>
        <v>1.5</v>
      </c>
      <c r="AJ213" s="83">
        <f t="shared" si="410"/>
        <v>0</v>
      </c>
      <c r="AK213" s="83">
        <f t="shared" si="411"/>
        <v>0</v>
      </c>
      <c r="AL213" s="83">
        <f t="shared" si="412"/>
        <v>0</v>
      </c>
      <c r="AM213" s="83">
        <f t="shared" si="413"/>
        <v>0</v>
      </c>
      <c r="AN213" s="83">
        <f t="shared" si="414"/>
        <v>0.55000000000000004</v>
      </c>
      <c r="AO213" s="83">
        <f t="shared" si="415"/>
        <v>1.75</v>
      </c>
      <c r="AP213" s="70">
        <f t="shared" si="506"/>
        <v>24.75</v>
      </c>
      <c r="AQ213" s="70">
        <f t="shared" si="507"/>
        <v>2.4</v>
      </c>
      <c r="AR213" s="70">
        <f t="shared" si="508"/>
        <v>0</v>
      </c>
      <c r="AS213" s="70">
        <f t="shared" si="509"/>
        <v>0</v>
      </c>
      <c r="AT213" s="70">
        <f t="shared" si="510"/>
        <v>0</v>
      </c>
      <c r="AU213" s="70">
        <f t="shared" si="511"/>
        <v>0</v>
      </c>
      <c r="AV213" s="70">
        <f t="shared" si="512"/>
        <v>1.25</v>
      </c>
      <c r="AW213" s="70">
        <f t="shared" si="513"/>
        <v>2.8</v>
      </c>
      <c r="AX213" s="70">
        <f t="shared" si="416"/>
        <v>10.89</v>
      </c>
      <c r="AY213" s="70">
        <f t="shared" si="417"/>
        <v>1.5</v>
      </c>
      <c r="AZ213" s="70">
        <f t="shared" si="418"/>
        <v>0</v>
      </c>
      <c r="BA213" s="70">
        <f t="shared" si="419"/>
        <v>0</v>
      </c>
      <c r="BB213" s="70">
        <f t="shared" si="420"/>
        <v>0</v>
      </c>
      <c r="BC213" s="70">
        <f t="shared" si="421"/>
        <v>0</v>
      </c>
      <c r="BD213" s="70">
        <f t="shared" si="428"/>
        <v>0.55000000000000004</v>
      </c>
      <c r="BE213" s="70">
        <f t="shared" si="422"/>
        <v>1.75</v>
      </c>
      <c r="BF213" s="70">
        <f t="shared" si="514"/>
        <v>35.64</v>
      </c>
      <c r="BG213" s="70">
        <f t="shared" si="515"/>
        <v>3.9</v>
      </c>
      <c r="BH213" s="70">
        <f t="shared" si="516"/>
        <v>0</v>
      </c>
      <c r="BI213" s="70">
        <f t="shared" si="517"/>
        <v>0</v>
      </c>
      <c r="BJ213" s="70">
        <f t="shared" si="518"/>
        <v>0</v>
      </c>
      <c r="BK213" s="70">
        <f t="shared" si="519"/>
        <v>0</v>
      </c>
      <c r="BL213" s="70">
        <f t="shared" si="520"/>
        <v>1.8</v>
      </c>
      <c r="BM213" s="70">
        <f t="shared" si="521"/>
        <v>4.55</v>
      </c>
      <c r="BN213" s="98">
        <v>43.56</v>
      </c>
      <c r="BO213" s="98">
        <v>6</v>
      </c>
      <c r="BP213" s="99">
        <v>0</v>
      </c>
      <c r="BQ213" s="99">
        <v>0</v>
      </c>
      <c r="BR213" s="98">
        <v>0</v>
      </c>
      <c r="BS213" s="98">
        <v>0</v>
      </c>
      <c r="BT213" s="98">
        <v>2.19</v>
      </c>
      <c r="BU213" s="99">
        <v>7</v>
      </c>
      <c r="BV213" s="70">
        <f t="shared" si="522"/>
        <v>7.92</v>
      </c>
      <c r="BW213" s="70">
        <f t="shared" si="523"/>
        <v>2.1</v>
      </c>
      <c r="BX213" s="70">
        <f t="shared" si="524"/>
        <v>0</v>
      </c>
      <c r="BY213" s="70">
        <f t="shared" si="525"/>
        <v>0</v>
      </c>
      <c r="BZ213" s="70">
        <f t="shared" si="526"/>
        <v>0</v>
      </c>
      <c r="CA213" s="70">
        <f t="shared" si="527"/>
        <v>0</v>
      </c>
      <c r="CB213" s="70">
        <f t="shared" si="528"/>
        <v>0.39</v>
      </c>
      <c r="CC213" s="156">
        <f t="shared" si="529"/>
        <v>2.4500000000000002</v>
      </c>
      <c r="CD213" s="121">
        <f t="shared" si="489"/>
        <v>7.92</v>
      </c>
      <c r="CE213" s="121">
        <f t="shared" si="489"/>
        <v>2.1</v>
      </c>
      <c r="CF213" s="70">
        <f t="shared" si="530"/>
        <v>0</v>
      </c>
      <c r="CG213" s="70">
        <f t="shared" si="531"/>
        <v>0</v>
      </c>
      <c r="CH213" s="70">
        <f t="shared" si="532"/>
        <v>0</v>
      </c>
      <c r="CI213" s="70">
        <f t="shared" si="533"/>
        <v>0</v>
      </c>
      <c r="CJ213" s="70">
        <f t="shared" si="534"/>
        <v>0.39</v>
      </c>
      <c r="CK213" s="70">
        <f t="shared" si="535"/>
        <v>2.4500000000000002</v>
      </c>
      <c r="CL213" s="70"/>
      <c r="CM213" s="70">
        <f t="shared" si="536"/>
        <v>43.56</v>
      </c>
      <c r="CN213" s="70">
        <f t="shared" si="537"/>
        <v>6</v>
      </c>
      <c r="CO213" s="70">
        <f t="shared" si="538"/>
        <v>0</v>
      </c>
      <c r="CP213" s="70">
        <f t="shared" si="539"/>
        <v>0</v>
      </c>
      <c r="CQ213" s="70">
        <f t="shared" si="540"/>
        <v>0</v>
      </c>
      <c r="CR213" s="70">
        <f t="shared" si="541"/>
        <v>0</v>
      </c>
      <c r="CS213" s="70">
        <f t="shared" si="542"/>
        <v>2.19</v>
      </c>
      <c r="CT213" s="70">
        <f t="shared" si="543"/>
        <v>7</v>
      </c>
    </row>
    <row r="214" spans="1:98" ht="20.100000000000001" customHeight="1">
      <c r="A214" s="19">
        <v>22</v>
      </c>
      <c r="B214" s="34" t="s">
        <v>169</v>
      </c>
      <c r="C214" s="21">
        <v>128</v>
      </c>
      <c r="D214" s="21">
        <v>44.44</v>
      </c>
      <c r="E214" s="10">
        <f t="shared" si="551"/>
        <v>172.44</v>
      </c>
      <c r="F214" s="21">
        <v>0</v>
      </c>
      <c r="G214" s="42">
        <v>0</v>
      </c>
      <c r="H214" s="10">
        <f t="shared" si="552"/>
        <v>0</v>
      </c>
      <c r="I214" s="21">
        <v>0</v>
      </c>
      <c r="J214" s="21">
        <v>0</v>
      </c>
      <c r="K214" s="10">
        <f t="shared" si="474"/>
        <v>0</v>
      </c>
      <c r="L214" s="42">
        <v>9</v>
      </c>
      <c r="M214" s="42">
        <v>5</v>
      </c>
      <c r="N214" s="10">
        <f t="shared" si="464"/>
        <v>14</v>
      </c>
      <c r="O214" s="10">
        <f t="shared" si="553"/>
        <v>137</v>
      </c>
      <c r="P214" s="23">
        <f t="shared" si="553"/>
        <v>49.44</v>
      </c>
      <c r="Q214" s="10">
        <f t="shared" si="449"/>
        <v>186.44</v>
      </c>
      <c r="R214" s="65">
        <f t="shared" si="498"/>
        <v>40.729999999999997</v>
      </c>
      <c r="S214" s="65">
        <f t="shared" si="499"/>
        <v>6.67</v>
      </c>
      <c r="T214" s="65">
        <f t="shared" si="500"/>
        <v>0</v>
      </c>
      <c r="U214" s="65">
        <f t="shared" si="501"/>
        <v>0</v>
      </c>
      <c r="V214" s="65">
        <f t="shared" si="502"/>
        <v>0</v>
      </c>
      <c r="W214" s="65">
        <f t="shared" si="503"/>
        <v>0</v>
      </c>
      <c r="X214" s="70">
        <f t="shared" si="504"/>
        <v>2.86</v>
      </c>
      <c r="Y214" s="70">
        <f t="shared" si="505"/>
        <v>0.75</v>
      </c>
      <c r="AH214" s="83">
        <f t="shared" si="408"/>
        <v>32</v>
      </c>
      <c r="AI214" s="83">
        <f t="shared" si="409"/>
        <v>11.11</v>
      </c>
      <c r="AJ214" s="83">
        <f t="shared" si="410"/>
        <v>0</v>
      </c>
      <c r="AK214" s="83">
        <f t="shared" si="411"/>
        <v>0</v>
      </c>
      <c r="AL214" s="83">
        <f t="shared" si="412"/>
        <v>0</v>
      </c>
      <c r="AM214" s="83">
        <f t="shared" si="413"/>
        <v>0</v>
      </c>
      <c r="AN214" s="83">
        <f t="shared" si="414"/>
        <v>2.25</v>
      </c>
      <c r="AO214" s="83">
        <f t="shared" si="415"/>
        <v>1.25</v>
      </c>
      <c r="AP214" s="70">
        <f t="shared" si="506"/>
        <v>72.72999999999999</v>
      </c>
      <c r="AQ214" s="70">
        <f t="shared" si="507"/>
        <v>17.78</v>
      </c>
      <c r="AR214" s="70">
        <f t="shared" si="508"/>
        <v>0</v>
      </c>
      <c r="AS214" s="70">
        <f t="shared" si="509"/>
        <v>0</v>
      </c>
      <c r="AT214" s="70">
        <f t="shared" si="510"/>
        <v>0</v>
      </c>
      <c r="AU214" s="70">
        <f t="shared" si="511"/>
        <v>0</v>
      </c>
      <c r="AV214" s="70">
        <f t="shared" si="512"/>
        <v>5.1099999999999994</v>
      </c>
      <c r="AW214" s="70">
        <f t="shared" si="513"/>
        <v>2</v>
      </c>
      <c r="AX214" s="93">
        <f>ROUND(C214*16.66%,2)</f>
        <v>21.32</v>
      </c>
      <c r="AY214" s="70">
        <f t="shared" si="417"/>
        <v>11.11</v>
      </c>
      <c r="AZ214" s="70">
        <f t="shared" si="418"/>
        <v>0</v>
      </c>
      <c r="BA214" s="70">
        <f t="shared" si="419"/>
        <v>0</v>
      </c>
      <c r="BB214" s="70">
        <f t="shared" si="420"/>
        <v>0</v>
      </c>
      <c r="BC214" s="70">
        <f t="shared" si="421"/>
        <v>0</v>
      </c>
      <c r="BD214" s="70">
        <f t="shared" si="428"/>
        <v>2.25</v>
      </c>
      <c r="BE214" s="70">
        <f t="shared" si="422"/>
        <v>1.25</v>
      </c>
      <c r="BF214" s="70">
        <f t="shared" si="514"/>
        <v>94.049999999999983</v>
      </c>
      <c r="BG214" s="70">
        <f t="shared" si="515"/>
        <v>28.89</v>
      </c>
      <c r="BH214" s="70">
        <f t="shared" si="516"/>
        <v>0</v>
      </c>
      <c r="BI214" s="70">
        <f t="shared" si="517"/>
        <v>0</v>
      </c>
      <c r="BJ214" s="70">
        <f t="shared" si="518"/>
        <v>0</v>
      </c>
      <c r="BK214" s="70">
        <f t="shared" si="519"/>
        <v>0</v>
      </c>
      <c r="BL214" s="70">
        <f t="shared" si="520"/>
        <v>7.3599999999999994</v>
      </c>
      <c r="BM214" s="70">
        <f t="shared" si="521"/>
        <v>3.25</v>
      </c>
      <c r="BN214" s="98">
        <v>128</v>
      </c>
      <c r="BO214" s="98">
        <v>44.44</v>
      </c>
      <c r="BP214" s="99">
        <v>0</v>
      </c>
      <c r="BQ214" s="99">
        <v>0</v>
      </c>
      <c r="BR214" s="98">
        <v>0</v>
      </c>
      <c r="BS214" s="98">
        <v>0</v>
      </c>
      <c r="BT214" s="98">
        <v>9</v>
      </c>
      <c r="BU214" s="99">
        <v>5</v>
      </c>
      <c r="BV214" s="70">
        <f t="shared" si="522"/>
        <v>33.950000000000003</v>
      </c>
      <c r="BW214" s="70">
        <f t="shared" si="523"/>
        <v>15.55</v>
      </c>
      <c r="BX214" s="70">
        <f t="shared" si="524"/>
        <v>0</v>
      </c>
      <c r="BY214" s="70">
        <f t="shared" si="525"/>
        <v>0</v>
      </c>
      <c r="BZ214" s="70">
        <f t="shared" si="526"/>
        <v>0</v>
      </c>
      <c r="CA214" s="70">
        <f t="shared" si="527"/>
        <v>0</v>
      </c>
      <c r="CB214" s="70">
        <f t="shared" si="528"/>
        <v>1.64</v>
      </c>
      <c r="CC214" s="156">
        <f t="shared" si="529"/>
        <v>1.75</v>
      </c>
      <c r="CD214" s="121">
        <f t="shared" si="489"/>
        <v>33.950000000000003</v>
      </c>
      <c r="CE214" s="70">
        <f>ROUND(BW214*75%,2)</f>
        <v>11.66</v>
      </c>
      <c r="CF214" s="70">
        <f t="shared" si="530"/>
        <v>0</v>
      </c>
      <c r="CG214" s="70">
        <f t="shared" si="531"/>
        <v>0</v>
      </c>
      <c r="CH214" s="70">
        <f t="shared" si="532"/>
        <v>0</v>
      </c>
      <c r="CI214" s="70">
        <f t="shared" si="533"/>
        <v>0</v>
      </c>
      <c r="CJ214" s="70">
        <f t="shared" si="534"/>
        <v>1.64</v>
      </c>
      <c r="CK214" s="70">
        <f t="shared" si="535"/>
        <v>1.75</v>
      </c>
      <c r="CL214" s="70"/>
      <c r="CM214" s="70">
        <f t="shared" si="536"/>
        <v>127.99999999999999</v>
      </c>
      <c r="CN214" s="70">
        <f t="shared" si="537"/>
        <v>40.549999999999997</v>
      </c>
      <c r="CO214" s="70">
        <f t="shared" si="538"/>
        <v>0</v>
      </c>
      <c r="CP214" s="70">
        <f t="shared" si="539"/>
        <v>0</v>
      </c>
      <c r="CQ214" s="70">
        <f t="shared" si="540"/>
        <v>0</v>
      </c>
      <c r="CR214" s="70">
        <f t="shared" si="541"/>
        <v>0</v>
      </c>
      <c r="CS214" s="70">
        <f t="shared" si="542"/>
        <v>9</v>
      </c>
      <c r="CT214" s="70">
        <f t="shared" si="543"/>
        <v>5</v>
      </c>
    </row>
    <row r="215" spans="1:98" s="29" customFormat="1" ht="20.100000000000001" customHeight="1">
      <c r="A215" s="26"/>
      <c r="B215" s="37" t="s">
        <v>167</v>
      </c>
      <c r="C215" s="28">
        <f t="shared" ref="C215:BL215" si="554">+C212+C213+C214</f>
        <v>345.78999999999996</v>
      </c>
      <c r="D215" s="28">
        <f t="shared" si="554"/>
        <v>85.44</v>
      </c>
      <c r="E215" s="28">
        <f t="shared" si="554"/>
        <v>431.22999999999996</v>
      </c>
      <c r="F215" s="28">
        <f t="shared" si="554"/>
        <v>0</v>
      </c>
      <c r="G215" s="28">
        <f t="shared" si="554"/>
        <v>0</v>
      </c>
      <c r="H215" s="28">
        <f t="shared" si="554"/>
        <v>0</v>
      </c>
      <c r="I215" s="28">
        <f t="shared" si="554"/>
        <v>10.02</v>
      </c>
      <c r="J215" s="28">
        <f t="shared" si="554"/>
        <v>2.0099999999999998</v>
      </c>
      <c r="K215" s="28">
        <f t="shared" si="554"/>
        <v>12.03</v>
      </c>
      <c r="L215" s="28">
        <f t="shared" si="554"/>
        <v>26.57</v>
      </c>
      <c r="M215" s="28">
        <f t="shared" si="554"/>
        <v>16.579999999999998</v>
      </c>
      <c r="N215" s="28">
        <f t="shared" si="554"/>
        <v>43.15</v>
      </c>
      <c r="O215" s="28">
        <f t="shared" si="554"/>
        <v>382.38</v>
      </c>
      <c r="P215" s="28">
        <f t="shared" si="554"/>
        <v>104.03</v>
      </c>
      <c r="Q215" s="28">
        <f t="shared" si="554"/>
        <v>486.41</v>
      </c>
      <c r="R215" s="28">
        <f t="shared" si="554"/>
        <v>110.03</v>
      </c>
      <c r="S215" s="28">
        <f t="shared" si="554"/>
        <v>12.82</v>
      </c>
      <c r="T215" s="28">
        <f t="shared" si="554"/>
        <v>0</v>
      </c>
      <c r="U215" s="28">
        <f t="shared" si="554"/>
        <v>0</v>
      </c>
      <c r="V215" s="28">
        <f t="shared" si="554"/>
        <v>3.19</v>
      </c>
      <c r="W215" s="75">
        <f t="shared" si="554"/>
        <v>0.3</v>
      </c>
      <c r="X215" s="28">
        <f t="shared" si="554"/>
        <v>8.4499999999999993</v>
      </c>
      <c r="Y215" s="28">
        <f t="shared" si="554"/>
        <v>2.4900000000000002</v>
      </c>
      <c r="Z215" s="28">
        <f t="shared" si="554"/>
        <v>0</v>
      </c>
      <c r="AA215" s="28">
        <f t="shared" si="554"/>
        <v>0</v>
      </c>
      <c r="AB215" s="28">
        <f t="shared" si="554"/>
        <v>0</v>
      </c>
      <c r="AC215" s="28">
        <f t="shared" si="554"/>
        <v>0</v>
      </c>
      <c r="AD215" s="28">
        <f t="shared" si="554"/>
        <v>0</v>
      </c>
      <c r="AE215" s="28">
        <f t="shared" si="554"/>
        <v>0</v>
      </c>
      <c r="AF215" s="28">
        <f t="shared" si="554"/>
        <v>0</v>
      </c>
      <c r="AG215" s="28">
        <f t="shared" si="554"/>
        <v>0</v>
      </c>
      <c r="AH215" s="28">
        <f t="shared" si="554"/>
        <v>86.45</v>
      </c>
      <c r="AI215" s="28">
        <f t="shared" si="554"/>
        <v>21.36</v>
      </c>
      <c r="AJ215" s="28">
        <f t="shared" si="554"/>
        <v>0</v>
      </c>
      <c r="AK215" s="28">
        <f t="shared" si="554"/>
        <v>0</v>
      </c>
      <c r="AL215" s="28">
        <f t="shared" si="554"/>
        <v>2.5099999999999998</v>
      </c>
      <c r="AM215" s="28">
        <f t="shared" si="554"/>
        <v>0.5</v>
      </c>
      <c r="AN215" s="28">
        <f t="shared" si="554"/>
        <v>6.65</v>
      </c>
      <c r="AO215" s="28">
        <f t="shared" si="554"/>
        <v>4.1500000000000004</v>
      </c>
      <c r="AP215" s="28">
        <f t="shared" si="554"/>
        <v>196.48</v>
      </c>
      <c r="AQ215" s="28">
        <f t="shared" si="554"/>
        <v>34.18</v>
      </c>
      <c r="AR215" s="28">
        <f t="shared" si="554"/>
        <v>0</v>
      </c>
      <c r="AS215" s="28">
        <f t="shared" si="554"/>
        <v>0</v>
      </c>
      <c r="AT215" s="28">
        <f t="shared" si="554"/>
        <v>5.6999999999999993</v>
      </c>
      <c r="AU215" s="28">
        <f t="shared" si="554"/>
        <v>0.8</v>
      </c>
      <c r="AV215" s="28">
        <f t="shared" si="554"/>
        <v>15.1</v>
      </c>
      <c r="AW215" s="28">
        <f t="shared" si="554"/>
        <v>6.64</v>
      </c>
      <c r="AX215" s="28">
        <f t="shared" si="554"/>
        <v>75.77000000000001</v>
      </c>
      <c r="AY215" s="28">
        <f t="shared" si="554"/>
        <v>18.439999999999998</v>
      </c>
      <c r="AZ215" s="28">
        <f t="shared" si="554"/>
        <v>0</v>
      </c>
      <c r="BA215" s="28">
        <f t="shared" si="554"/>
        <v>0</v>
      </c>
      <c r="BB215" s="28">
        <f t="shared" si="554"/>
        <v>2.5099999999999998</v>
      </c>
      <c r="BC215" s="28">
        <f t="shared" si="554"/>
        <v>0.5</v>
      </c>
      <c r="BD215" s="28">
        <f t="shared" si="554"/>
        <v>6.65</v>
      </c>
      <c r="BE215" s="28">
        <f t="shared" si="554"/>
        <v>4.1500000000000004</v>
      </c>
      <c r="BF215" s="28">
        <f t="shared" si="554"/>
        <v>272.25</v>
      </c>
      <c r="BG215" s="28">
        <f t="shared" si="554"/>
        <v>52.62</v>
      </c>
      <c r="BH215" s="28">
        <f t="shared" si="554"/>
        <v>0</v>
      </c>
      <c r="BI215" s="28">
        <f t="shared" si="554"/>
        <v>0</v>
      </c>
      <c r="BJ215" s="28">
        <f t="shared" si="554"/>
        <v>8.2099999999999991</v>
      </c>
      <c r="BK215" s="28">
        <f t="shared" si="554"/>
        <v>1.3</v>
      </c>
      <c r="BL215" s="28">
        <f t="shared" si="554"/>
        <v>21.75</v>
      </c>
      <c r="BM215" s="110">
        <f t="shared" ref="BM215:CT215" si="555">+BM212+BM213+BM214</f>
        <v>10.79</v>
      </c>
      <c r="BN215" s="110">
        <f t="shared" si="555"/>
        <v>345.78999999999996</v>
      </c>
      <c r="BO215" s="110">
        <f t="shared" si="555"/>
        <v>85.44</v>
      </c>
      <c r="BP215" s="110">
        <f t="shared" si="555"/>
        <v>0</v>
      </c>
      <c r="BQ215" s="110">
        <f t="shared" si="555"/>
        <v>0</v>
      </c>
      <c r="BR215" s="110">
        <f t="shared" si="555"/>
        <v>10.02</v>
      </c>
      <c r="BS215" s="110">
        <f t="shared" si="555"/>
        <v>2.0099999999999998</v>
      </c>
      <c r="BT215" s="110">
        <f t="shared" si="555"/>
        <v>26.57</v>
      </c>
      <c r="BU215" s="110">
        <f t="shared" si="555"/>
        <v>16.579999999999998</v>
      </c>
      <c r="BV215" s="110">
        <f t="shared" si="555"/>
        <v>73.540000000000006</v>
      </c>
      <c r="BW215" s="110">
        <f t="shared" si="555"/>
        <v>32.82</v>
      </c>
      <c r="BX215" s="110">
        <f t="shared" si="555"/>
        <v>0</v>
      </c>
      <c r="BY215" s="110">
        <f t="shared" si="555"/>
        <v>0</v>
      </c>
      <c r="BZ215" s="110">
        <f t="shared" si="555"/>
        <v>1.81</v>
      </c>
      <c r="CA215" s="110">
        <f t="shared" si="555"/>
        <v>0.71</v>
      </c>
      <c r="CB215" s="110">
        <f t="shared" si="555"/>
        <v>4.82</v>
      </c>
      <c r="CC215" s="158">
        <f t="shared" si="555"/>
        <v>5.79</v>
      </c>
      <c r="CD215" s="110">
        <f t="shared" si="555"/>
        <v>73.540000000000006</v>
      </c>
      <c r="CE215" s="110">
        <f t="shared" si="555"/>
        <v>25.14</v>
      </c>
      <c r="CF215" s="110">
        <f t="shared" si="555"/>
        <v>0</v>
      </c>
      <c r="CG215" s="110">
        <f t="shared" si="555"/>
        <v>0</v>
      </c>
      <c r="CH215" s="110">
        <f t="shared" si="555"/>
        <v>1.81</v>
      </c>
      <c r="CI215" s="110">
        <f t="shared" si="555"/>
        <v>0.71</v>
      </c>
      <c r="CJ215" s="110">
        <f t="shared" si="555"/>
        <v>4.82</v>
      </c>
      <c r="CK215" s="110">
        <f t="shared" si="555"/>
        <v>5.79</v>
      </c>
      <c r="CL215" s="110">
        <f t="shared" si="555"/>
        <v>0</v>
      </c>
      <c r="CM215" s="110">
        <f t="shared" si="555"/>
        <v>345.79</v>
      </c>
      <c r="CN215" s="110">
        <f t="shared" si="555"/>
        <v>77.759999999999991</v>
      </c>
      <c r="CO215" s="110">
        <f t="shared" si="555"/>
        <v>0</v>
      </c>
      <c r="CP215" s="110">
        <f t="shared" si="555"/>
        <v>0</v>
      </c>
      <c r="CQ215" s="110">
        <f t="shared" si="555"/>
        <v>10.02</v>
      </c>
      <c r="CR215" s="110">
        <f t="shared" si="555"/>
        <v>2.0099999999999998</v>
      </c>
      <c r="CS215" s="110">
        <f t="shared" si="555"/>
        <v>26.57</v>
      </c>
      <c r="CT215" s="110">
        <f t="shared" si="555"/>
        <v>16.579999999999998</v>
      </c>
    </row>
    <row r="216" spans="1:98" ht="20.100000000000001" customHeight="1">
      <c r="A216" s="19">
        <v>23</v>
      </c>
      <c r="B216" s="34" t="s">
        <v>170</v>
      </c>
      <c r="C216" s="21">
        <v>175.94</v>
      </c>
      <c r="D216" s="21">
        <v>177.22</v>
      </c>
      <c r="E216" s="10">
        <f t="shared" ref="E216:E218" si="556">C216+D216</f>
        <v>353.15999999999997</v>
      </c>
      <c r="F216" s="21">
        <v>0</v>
      </c>
      <c r="G216" s="42">
        <v>0</v>
      </c>
      <c r="H216" s="10">
        <v>0</v>
      </c>
      <c r="I216" s="21">
        <v>0</v>
      </c>
      <c r="J216" s="21">
        <v>0</v>
      </c>
      <c r="K216" s="10">
        <f t="shared" si="474"/>
        <v>0</v>
      </c>
      <c r="L216" s="42">
        <v>33</v>
      </c>
      <c r="M216" s="42">
        <v>30</v>
      </c>
      <c r="N216" s="10">
        <f t="shared" si="464"/>
        <v>63</v>
      </c>
      <c r="O216" s="10">
        <f t="shared" ref="O216:P218" si="557">C216+F216+I216+L216</f>
        <v>208.94</v>
      </c>
      <c r="P216" s="23">
        <f t="shared" si="557"/>
        <v>207.22</v>
      </c>
      <c r="Q216" s="10">
        <f t="shared" si="449"/>
        <v>416.15999999999997</v>
      </c>
      <c r="R216" s="65">
        <f t="shared" si="498"/>
        <v>55.98</v>
      </c>
      <c r="S216" s="65">
        <f t="shared" si="499"/>
        <v>26.58</v>
      </c>
      <c r="T216" s="65">
        <f t="shared" si="500"/>
        <v>0</v>
      </c>
      <c r="U216" s="65">
        <f t="shared" si="501"/>
        <v>0</v>
      </c>
      <c r="V216" s="65">
        <f t="shared" si="502"/>
        <v>0</v>
      </c>
      <c r="W216" s="65">
        <f t="shared" si="503"/>
        <v>0</v>
      </c>
      <c r="X216" s="70">
        <f t="shared" si="504"/>
        <v>10.5</v>
      </c>
      <c r="Y216" s="70">
        <f t="shared" si="505"/>
        <v>4.5</v>
      </c>
      <c r="AH216" s="83">
        <f t="shared" si="408"/>
        <v>43.99</v>
      </c>
      <c r="AI216" s="83">
        <f t="shared" si="409"/>
        <v>44.31</v>
      </c>
      <c r="AJ216" s="83">
        <f t="shared" si="410"/>
        <v>0</v>
      </c>
      <c r="AK216" s="83">
        <f t="shared" si="411"/>
        <v>0</v>
      </c>
      <c r="AL216" s="83">
        <f t="shared" si="412"/>
        <v>0</v>
      </c>
      <c r="AM216" s="83">
        <f t="shared" si="413"/>
        <v>0</v>
      </c>
      <c r="AN216" s="83">
        <f t="shared" si="414"/>
        <v>8.25</v>
      </c>
      <c r="AO216" s="83">
        <f t="shared" si="415"/>
        <v>7.5</v>
      </c>
      <c r="AP216" s="70">
        <f t="shared" si="506"/>
        <v>99.97</v>
      </c>
      <c r="AQ216" s="70">
        <f t="shared" si="507"/>
        <v>70.89</v>
      </c>
      <c r="AR216" s="70">
        <f t="shared" si="508"/>
        <v>0</v>
      </c>
      <c r="AS216" s="70">
        <f t="shared" si="509"/>
        <v>0</v>
      </c>
      <c r="AT216" s="70">
        <f t="shared" si="510"/>
        <v>0</v>
      </c>
      <c r="AU216" s="70">
        <f t="shared" si="511"/>
        <v>0</v>
      </c>
      <c r="AV216" s="70">
        <f t="shared" si="512"/>
        <v>18.75</v>
      </c>
      <c r="AW216" s="70">
        <f t="shared" si="513"/>
        <v>12</v>
      </c>
      <c r="AX216" s="93">
        <f>ROUND(C216*16.66%,2)</f>
        <v>29.31</v>
      </c>
      <c r="AY216" s="93">
        <f>ROUND(D216*16.66%,2)</f>
        <v>29.52</v>
      </c>
      <c r="AZ216" s="70">
        <f t="shared" si="418"/>
        <v>0</v>
      </c>
      <c r="BA216" s="70">
        <f t="shared" si="419"/>
        <v>0</v>
      </c>
      <c r="BB216" s="70">
        <f t="shared" si="420"/>
        <v>0</v>
      </c>
      <c r="BC216" s="70">
        <f t="shared" si="421"/>
        <v>0</v>
      </c>
      <c r="BD216" s="87">
        <v>2.35</v>
      </c>
      <c r="BE216" s="87">
        <f t="shared" si="422"/>
        <v>7.5</v>
      </c>
      <c r="BF216" s="70">
        <f t="shared" si="514"/>
        <v>129.28</v>
      </c>
      <c r="BG216" s="70">
        <f t="shared" si="515"/>
        <v>100.41</v>
      </c>
      <c r="BH216" s="70">
        <f t="shared" si="516"/>
        <v>0</v>
      </c>
      <c r="BI216" s="70">
        <f t="shared" si="517"/>
        <v>0</v>
      </c>
      <c r="BJ216" s="70">
        <f t="shared" si="518"/>
        <v>0</v>
      </c>
      <c r="BK216" s="70">
        <f t="shared" si="519"/>
        <v>0</v>
      </c>
      <c r="BL216" s="70">
        <f t="shared" si="520"/>
        <v>21.1</v>
      </c>
      <c r="BM216" s="70">
        <f t="shared" si="521"/>
        <v>19.5</v>
      </c>
      <c r="BN216" s="98">
        <v>175.94</v>
      </c>
      <c r="BO216" s="102">
        <v>100.41</v>
      </c>
      <c r="BP216" s="99">
        <v>0</v>
      </c>
      <c r="BQ216" s="99">
        <v>0</v>
      </c>
      <c r="BR216" s="98">
        <v>0</v>
      </c>
      <c r="BS216" s="98">
        <v>0</v>
      </c>
      <c r="BT216" s="102">
        <v>30.2</v>
      </c>
      <c r="BU216" s="99">
        <v>30</v>
      </c>
      <c r="BV216" s="70">
        <f t="shared" si="522"/>
        <v>46.66</v>
      </c>
      <c r="BW216" s="70">
        <f t="shared" si="523"/>
        <v>0</v>
      </c>
      <c r="BX216" s="70">
        <f t="shared" si="524"/>
        <v>0</v>
      </c>
      <c r="BY216" s="70">
        <f t="shared" si="525"/>
        <v>0</v>
      </c>
      <c r="BZ216" s="70">
        <f t="shared" si="526"/>
        <v>0</v>
      </c>
      <c r="CA216" s="70">
        <f t="shared" si="527"/>
        <v>0</v>
      </c>
      <c r="CB216" s="70">
        <f t="shared" si="528"/>
        <v>9.1</v>
      </c>
      <c r="CC216" s="156">
        <f t="shared" si="529"/>
        <v>10.5</v>
      </c>
      <c r="CD216" s="121">
        <f t="shared" si="489"/>
        <v>46.66</v>
      </c>
      <c r="CE216" s="70">
        <f t="shared" ref="CE216:CE221" si="558">ROUND(BW216*75%,2)</f>
        <v>0</v>
      </c>
      <c r="CF216" s="70">
        <f t="shared" si="530"/>
        <v>0</v>
      </c>
      <c r="CG216" s="70">
        <f t="shared" si="531"/>
        <v>0</v>
      </c>
      <c r="CH216" s="70">
        <f t="shared" si="532"/>
        <v>0</v>
      </c>
      <c r="CI216" s="70">
        <f t="shared" si="533"/>
        <v>0</v>
      </c>
      <c r="CJ216" s="70">
        <f t="shared" si="534"/>
        <v>9.1</v>
      </c>
      <c r="CK216" s="70">
        <f t="shared" si="535"/>
        <v>10.5</v>
      </c>
      <c r="CL216" s="70"/>
      <c r="CM216" s="70">
        <f t="shared" si="536"/>
        <v>175.94</v>
      </c>
      <c r="CN216" s="70">
        <f t="shared" si="537"/>
        <v>100.41</v>
      </c>
      <c r="CO216" s="70">
        <f t="shared" si="538"/>
        <v>0</v>
      </c>
      <c r="CP216" s="70">
        <f t="shared" si="539"/>
        <v>0</v>
      </c>
      <c r="CQ216" s="70">
        <f t="shared" si="540"/>
        <v>0</v>
      </c>
      <c r="CR216" s="70">
        <f t="shared" si="541"/>
        <v>0</v>
      </c>
      <c r="CS216" s="70">
        <f t="shared" si="542"/>
        <v>30.200000000000003</v>
      </c>
      <c r="CT216" s="70">
        <f t="shared" si="543"/>
        <v>30</v>
      </c>
    </row>
    <row r="217" spans="1:98" ht="20.100000000000001" customHeight="1">
      <c r="A217" s="19">
        <v>24</v>
      </c>
      <c r="B217" s="34" t="s">
        <v>171</v>
      </c>
      <c r="C217" s="21">
        <v>309.57</v>
      </c>
      <c r="D217" s="21">
        <v>47.17</v>
      </c>
      <c r="E217" s="10">
        <f t="shared" si="556"/>
        <v>356.74</v>
      </c>
      <c r="F217" s="21">
        <v>0</v>
      </c>
      <c r="G217" s="42">
        <v>0</v>
      </c>
      <c r="H217" s="10">
        <f t="shared" ref="H217:H218" si="559">F217+G217</f>
        <v>0</v>
      </c>
      <c r="I217" s="21">
        <v>0</v>
      </c>
      <c r="J217" s="21">
        <v>0</v>
      </c>
      <c r="K217" s="10">
        <f t="shared" si="474"/>
        <v>0</v>
      </c>
      <c r="L217" s="42">
        <v>9.5500000000000007</v>
      </c>
      <c r="M217" s="42">
        <v>9</v>
      </c>
      <c r="N217" s="10">
        <f t="shared" si="464"/>
        <v>18.55</v>
      </c>
      <c r="O217" s="10">
        <f t="shared" si="557"/>
        <v>319.12</v>
      </c>
      <c r="P217" s="23">
        <f t="shared" si="557"/>
        <v>56.17</v>
      </c>
      <c r="Q217" s="10">
        <f t="shared" si="449"/>
        <v>375.29</v>
      </c>
      <c r="R217" s="65">
        <f t="shared" si="498"/>
        <v>98.51</v>
      </c>
      <c r="S217" s="65">
        <f t="shared" si="499"/>
        <v>7.08</v>
      </c>
      <c r="T217" s="65">
        <f t="shared" si="500"/>
        <v>0</v>
      </c>
      <c r="U217" s="65">
        <f t="shared" si="501"/>
        <v>0</v>
      </c>
      <c r="V217" s="65">
        <f t="shared" si="502"/>
        <v>0</v>
      </c>
      <c r="W217" s="65">
        <f t="shared" si="503"/>
        <v>0</v>
      </c>
      <c r="X217" s="70">
        <f t="shared" si="504"/>
        <v>3.04</v>
      </c>
      <c r="Y217" s="70">
        <f t="shared" si="505"/>
        <v>1.35</v>
      </c>
      <c r="AH217" s="83">
        <f t="shared" si="408"/>
        <v>77.39</v>
      </c>
      <c r="AI217" s="83">
        <f t="shared" si="409"/>
        <v>11.79</v>
      </c>
      <c r="AJ217" s="83">
        <f t="shared" si="410"/>
        <v>0</v>
      </c>
      <c r="AK217" s="83">
        <f t="shared" si="411"/>
        <v>0</v>
      </c>
      <c r="AL217" s="83">
        <f t="shared" si="412"/>
        <v>0</v>
      </c>
      <c r="AM217" s="83">
        <f t="shared" si="413"/>
        <v>0</v>
      </c>
      <c r="AN217" s="83">
        <f t="shared" si="414"/>
        <v>2.39</v>
      </c>
      <c r="AO217" s="83">
        <f t="shared" si="415"/>
        <v>2.25</v>
      </c>
      <c r="AP217" s="70">
        <f t="shared" si="506"/>
        <v>175.9</v>
      </c>
      <c r="AQ217" s="70">
        <f t="shared" si="507"/>
        <v>18.869999999999997</v>
      </c>
      <c r="AR217" s="70">
        <f t="shared" si="508"/>
        <v>0</v>
      </c>
      <c r="AS217" s="70">
        <f t="shared" si="509"/>
        <v>0</v>
      </c>
      <c r="AT217" s="70">
        <f t="shared" si="510"/>
        <v>0</v>
      </c>
      <c r="AU217" s="70">
        <f t="shared" si="511"/>
        <v>0</v>
      </c>
      <c r="AV217" s="70">
        <f t="shared" si="512"/>
        <v>5.43</v>
      </c>
      <c r="AW217" s="70">
        <f t="shared" si="513"/>
        <v>3.6</v>
      </c>
      <c r="AX217" s="93">
        <f>ROUND(C217*16.66%,2)+25.82</f>
        <v>77.39</v>
      </c>
      <c r="AY217" s="93">
        <f>ROUND(D217*16.66%,2)</f>
        <v>7.86</v>
      </c>
      <c r="AZ217" s="70">
        <f t="shared" si="418"/>
        <v>0</v>
      </c>
      <c r="BA217" s="70">
        <f t="shared" si="419"/>
        <v>0</v>
      </c>
      <c r="BB217" s="70">
        <f t="shared" si="420"/>
        <v>0</v>
      </c>
      <c r="BC217" s="70">
        <f t="shared" si="421"/>
        <v>0</v>
      </c>
      <c r="BD217" s="87">
        <f t="shared" si="428"/>
        <v>2.39</v>
      </c>
      <c r="BE217" s="70">
        <f t="shared" si="422"/>
        <v>2.25</v>
      </c>
      <c r="BF217" s="70">
        <f t="shared" si="514"/>
        <v>253.29000000000002</v>
      </c>
      <c r="BG217" s="70">
        <f t="shared" si="515"/>
        <v>26.729999999999997</v>
      </c>
      <c r="BH217" s="70">
        <f t="shared" si="516"/>
        <v>0</v>
      </c>
      <c r="BI217" s="70">
        <f t="shared" si="517"/>
        <v>0</v>
      </c>
      <c r="BJ217" s="70">
        <f t="shared" si="518"/>
        <v>0</v>
      </c>
      <c r="BK217" s="70">
        <f t="shared" si="519"/>
        <v>0</v>
      </c>
      <c r="BL217" s="70">
        <f t="shared" si="520"/>
        <v>7.82</v>
      </c>
      <c r="BM217" s="70">
        <f t="shared" si="521"/>
        <v>5.85</v>
      </c>
      <c r="BN217" s="100">
        <v>357.34</v>
      </c>
      <c r="BO217" s="100">
        <v>58.46</v>
      </c>
      <c r="BP217" s="99">
        <v>0</v>
      </c>
      <c r="BQ217" s="99">
        <v>0</v>
      </c>
      <c r="BR217" s="98">
        <v>0</v>
      </c>
      <c r="BS217" s="98">
        <v>0</v>
      </c>
      <c r="BT217" s="98">
        <v>9.5500000000000007</v>
      </c>
      <c r="BU217" s="99">
        <v>9</v>
      </c>
      <c r="BV217" s="70">
        <f t="shared" si="522"/>
        <v>104.05</v>
      </c>
      <c r="BW217" s="70">
        <f t="shared" si="523"/>
        <v>31.73</v>
      </c>
      <c r="BX217" s="70">
        <f t="shared" si="524"/>
        <v>0</v>
      </c>
      <c r="BY217" s="70">
        <f t="shared" si="525"/>
        <v>0</v>
      </c>
      <c r="BZ217" s="70">
        <f t="shared" si="526"/>
        <v>0</v>
      </c>
      <c r="CA217" s="70">
        <f t="shared" si="527"/>
        <v>0</v>
      </c>
      <c r="CB217" s="70">
        <f t="shared" si="528"/>
        <v>1.73</v>
      </c>
      <c r="CC217" s="156">
        <f t="shared" si="529"/>
        <v>3.15</v>
      </c>
      <c r="CD217" s="70">
        <f>ROUND(BV217*75%,2)</f>
        <v>78.040000000000006</v>
      </c>
      <c r="CE217" s="70">
        <f t="shared" si="558"/>
        <v>23.8</v>
      </c>
      <c r="CF217" s="70">
        <f t="shared" si="530"/>
        <v>0</v>
      </c>
      <c r="CG217" s="70">
        <f t="shared" si="531"/>
        <v>0</v>
      </c>
      <c r="CH217" s="70">
        <f t="shared" si="532"/>
        <v>0</v>
      </c>
      <c r="CI217" s="70">
        <f t="shared" si="533"/>
        <v>0</v>
      </c>
      <c r="CJ217" s="70">
        <f t="shared" si="534"/>
        <v>1.73</v>
      </c>
      <c r="CK217" s="70">
        <f t="shared" si="535"/>
        <v>3.15</v>
      </c>
      <c r="CL217" s="70">
        <v>26.01</v>
      </c>
      <c r="CM217" s="70">
        <f t="shared" si="536"/>
        <v>357.34000000000003</v>
      </c>
      <c r="CN217" s="70">
        <f t="shared" si="537"/>
        <v>50.53</v>
      </c>
      <c r="CO217" s="70">
        <f t="shared" si="538"/>
        <v>0</v>
      </c>
      <c r="CP217" s="70">
        <f t="shared" si="539"/>
        <v>0</v>
      </c>
      <c r="CQ217" s="70">
        <f t="shared" si="540"/>
        <v>0</v>
      </c>
      <c r="CR217" s="70">
        <f t="shared" si="541"/>
        <v>0</v>
      </c>
      <c r="CS217" s="70">
        <f t="shared" si="542"/>
        <v>9.5500000000000007</v>
      </c>
      <c r="CT217" s="70">
        <f t="shared" si="543"/>
        <v>9</v>
      </c>
    </row>
    <row r="218" spans="1:98" ht="20.100000000000001" customHeight="1">
      <c r="A218" s="19">
        <v>25</v>
      </c>
      <c r="B218" s="34" t="s">
        <v>172</v>
      </c>
      <c r="C218" s="21">
        <v>110.63</v>
      </c>
      <c r="D218" s="21">
        <v>18</v>
      </c>
      <c r="E218" s="10">
        <f t="shared" si="556"/>
        <v>128.63</v>
      </c>
      <c r="F218" s="21">
        <v>0</v>
      </c>
      <c r="G218" s="42">
        <v>0</v>
      </c>
      <c r="H218" s="10">
        <f t="shared" si="559"/>
        <v>0</v>
      </c>
      <c r="I218" s="21">
        <v>0</v>
      </c>
      <c r="J218" s="21">
        <v>0</v>
      </c>
      <c r="K218" s="10">
        <f t="shared" si="474"/>
        <v>0</v>
      </c>
      <c r="L218" s="42">
        <v>3.6</v>
      </c>
      <c r="M218" s="42">
        <v>2.4</v>
      </c>
      <c r="N218" s="10">
        <f t="shared" si="464"/>
        <v>6</v>
      </c>
      <c r="O218" s="10">
        <f t="shared" si="557"/>
        <v>114.22999999999999</v>
      </c>
      <c r="P218" s="23">
        <f t="shared" si="557"/>
        <v>20.399999999999999</v>
      </c>
      <c r="Q218" s="10">
        <f t="shared" si="449"/>
        <v>134.63</v>
      </c>
      <c r="R218" s="65">
        <f t="shared" si="498"/>
        <v>35.200000000000003</v>
      </c>
      <c r="S218" s="65">
        <f t="shared" si="499"/>
        <v>2.7</v>
      </c>
      <c r="T218" s="65">
        <f t="shared" si="500"/>
        <v>0</v>
      </c>
      <c r="U218" s="65">
        <f t="shared" si="501"/>
        <v>0</v>
      </c>
      <c r="V218" s="65">
        <f t="shared" si="502"/>
        <v>0</v>
      </c>
      <c r="W218" s="65">
        <f t="shared" si="503"/>
        <v>0</v>
      </c>
      <c r="X218" s="70">
        <f t="shared" si="504"/>
        <v>1.1499999999999999</v>
      </c>
      <c r="Y218" s="70">
        <f t="shared" si="505"/>
        <v>0.36</v>
      </c>
      <c r="AH218" s="83">
        <f t="shared" si="408"/>
        <v>27.66</v>
      </c>
      <c r="AI218" s="83">
        <f t="shared" si="409"/>
        <v>4.5</v>
      </c>
      <c r="AJ218" s="83">
        <f t="shared" si="410"/>
        <v>0</v>
      </c>
      <c r="AK218" s="83">
        <f t="shared" si="411"/>
        <v>0</v>
      </c>
      <c r="AL218" s="83">
        <f t="shared" si="412"/>
        <v>0</v>
      </c>
      <c r="AM218" s="83">
        <f t="shared" si="413"/>
        <v>0</v>
      </c>
      <c r="AN218" s="83">
        <f t="shared" si="414"/>
        <v>0.9</v>
      </c>
      <c r="AO218" s="83">
        <f t="shared" si="415"/>
        <v>0.6</v>
      </c>
      <c r="AP218" s="70">
        <f t="shared" si="506"/>
        <v>62.86</v>
      </c>
      <c r="AQ218" s="70">
        <f t="shared" si="507"/>
        <v>7.2</v>
      </c>
      <c r="AR218" s="70">
        <f t="shared" si="508"/>
        <v>0</v>
      </c>
      <c r="AS218" s="70">
        <f t="shared" si="509"/>
        <v>0</v>
      </c>
      <c r="AT218" s="70">
        <f t="shared" si="510"/>
        <v>0</v>
      </c>
      <c r="AU218" s="70">
        <f t="shared" si="511"/>
        <v>0</v>
      </c>
      <c r="AV218" s="70">
        <f t="shared" si="512"/>
        <v>2.0499999999999998</v>
      </c>
      <c r="AW218" s="70">
        <f t="shared" si="513"/>
        <v>0.96</v>
      </c>
      <c r="AX218" s="87">
        <v>0</v>
      </c>
      <c r="AY218" s="70">
        <f t="shared" si="417"/>
        <v>4.5</v>
      </c>
      <c r="AZ218" s="70">
        <f t="shared" si="418"/>
        <v>0</v>
      </c>
      <c r="BA218" s="70">
        <f t="shared" si="419"/>
        <v>0</v>
      </c>
      <c r="BB218" s="70">
        <f t="shared" si="420"/>
        <v>0</v>
      </c>
      <c r="BC218" s="70">
        <f t="shared" si="421"/>
        <v>0</v>
      </c>
      <c r="BD218" s="70">
        <f t="shared" si="428"/>
        <v>0.9</v>
      </c>
      <c r="BE218" s="70">
        <f t="shared" si="422"/>
        <v>0.6</v>
      </c>
      <c r="BF218" s="70">
        <f t="shared" si="514"/>
        <v>62.86</v>
      </c>
      <c r="BG218" s="70">
        <f t="shared" si="515"/>
        <v>11.7</v>
      </c>
      <c r="BH218" s="70">
        <f t="shared" si="516"/>
        <v>0</v>
      </c>
      <c r="BI218" s="70">
        <f t="shared" si="517"/>
        <v>0</v>
      </c>
      <c r="BJ218" s="70">
        <f t="shared" si="518"/>
        <v>0</v>
      </c>
      <c r="BK218" s="70">
        <f t="shared" si="519"/>
        <v>0</v>
      </c>
      <c r="BL218" s="70">
        <f t="shared" si="520"/>
        <v>2.9499999999999997</v>
      </c>
      <c r="BM218" s="70">
        <f t="shared" si="521"/>
        <v>1.56</v>
      </c>
      <c r="BN218" s="102">
        <v>62.86</v>
      </c>
      <c r="BO218" s="100">
        <v>20.399999999999999</v>
      </c>
      <c r="BP218" s="99">
        <v>0</v>
      </c>
      <c r="BQ218" s="99">
        <v>0</v>
      </c>
      <c r="BR218" s="98">
        <v>0</v>
      </c>
      <c r="BS218" s="98">
        <v>0</v>
      </c>
      <c r="BT218" s="98">
        <v>3.6</v>
      </c>
      <c r="BU218" s="99">
        <v>2.4</v>
      </c>
      <c r="BV218" s="70">
        <f t="shared" si="522"/>
        <v>0</v>
      </c>
      <c r="BW218" s="70">
        <f t="shared" si="523"/>
        <v>8.6999999999999993</v>
      </c>
      <c r="BX218" s="70">
        <f t="shared" si="524"/>
        <v>0</v>
      </c>
      <c r="BY218" s="70">
        <f t="shared" si="525"/>
        <v>0</v>
      </c>
      <c r="BZ218" s="70">
        <f t="shared" si="526"/>
        <v>0</v>
      </c>
      <c r="CA218" s="70">
        <f t="shared" si="527"/>
        <v>0</v>
      </c>
      <c r="CB218" s="70">
        <f t="shared" si="528"/>
        <v>0.65</v>
      </c>
      <c r="CC218" s="156">
        <f t="shared" si="529"/>
        <v>0.84</v>
      </c>
      <c r="CD218" s="121">
        <f t="shared" si="489"/>
        <v>0</v>
      </c>
      <c r="CE218" s="70">
        <f t="shared" si="558"/>
        <v>6.53</v>
      </c>
      <c r="CF218" s="70">
        <f t="shared" si="530"/>
        <v>0</v>
      </c>
      <c r="CG218" s="70">
        <f t="shared" si="531"/>
        <v>0</v>
      </c>
      <c r="CH218" s="70">
        <f t="shared" si="532"/>
        <v>0</v>
      </c>
      <c r="CI218" s="70">
        <f t="shared" si="533"/>
        <v>0</v>
      </c>
      <c r="CJ218" s="70">
        <f t="shared" si="534"/>
        <v>0.65</v>
      </c>
      <c r="CK218" s="70">
        <f t="shared" si="535"/>
        <v>0.84</v>
      </c>
      <c r="CL218" s="70">
        <v>0</v>
      </c>
      <c r="CM218" s="70">
        <f t="shared" si="536"/>
        <v>62.86</v>
      </c>
      <c r="CN218" s="70">
        <f t="shared" si="537"/>
        <v>18.23</v>
      </c>
      <c r="CO218" s="70">
        <f t="shared" si="538"/>
        <v>0</v>
      </c>
      <c r="CP218" s="70">
        <f t="shared" si="539"/>
        <v>0</v>
      </c>
      <c r="CQ218" s="70">
        <f t="shared" si="540"/>
        <v>0</v>
      </c>
      <c r="CR218" s="70">
        <f t="shared" si="541"/>
        <v>0</v>
      </c>
      <c r="CS218" s="70">
        <f t="shared" si="542"/>
        <v>3.5999999999999996</v>
      </c>
      <c r="CT218" s="70">
        <f t="shared" si="543"/>
        <v>2.4</v>
      </c>
    </row>
    <row r="219" spans="1:98" s="29" customFormat="1" ht="20.100000000000001" customHeight="1">
      <c r="A219" s="26"/>
      <c r="B219" s="37" t="s">
        <v>171</v>
      </c>
      <c r="C219" s="28">
        <f t="shared" ref="C219:BL219" si="560">+C217+C218</f>
        <v>420.2</v>
      </c>
      <c r="D219" s="28">
        <f t="shared" si="560"/>
        <v>65.17</v>
      </c>
      <c r="E219" s="28">
        <f t="shared" si="560"/>
        <v>485.37</v>
      </c>
      <c r="F219" s="28">
        <f t="shared" si="560"/>
        <v>0</v>
      </c>
      <c r="G219" s="28">
        <f t="shared" si="560"/>
        <v>0</v>
      </c>
      <c r="H219" s="28">
        <f t="shared" si="560"/>
        <v>0</v>
      </c>
      <c r="I219" s="28">
        <f t="shared" si="560"/>
        <v>0</v>
      </c>
      <c r="J219" s="28">
        <f t="shared" si="560"/>
        <v>0</v>
      </c>
      <c r="K219" s="28">
        <f t="shared" si="560"/>
        <v>0</v>
      </c>
      <c r="L219" s="28">
        <f t="shared" si="560"/>
        <v>13.15</v>
      </c>
      <c r="M219" s="28">
        <f t="shared" si="560"/>
        <v>11.4</v>
      </c>
      <c r="N219" s="28">
        <f t="shared" si="560"/>
        <v>24.55</v>
      </c>
      <c r="O219" s="28">
        <f t="shared" si="560"/>
        <v>433.35</v>
      </c>
      <c r="P219" s="28">
        <f t="shared" si="560"/>
        <v>76.569999999999993</v>
      </c>
      <c r="Q219" s="28">
        <f t="shared" si="560"/>
        <v>509.92</v>
      </c>
      <c r="R219" s="28">
        <f t="shared" si="560"/>
        <v>133.71</v>
      </c>
      <c r="S219" s="28">
        <f t="shared" si="560"/>
        <v>9.7800000000000011</v>
      </c>
      <c r="T219" s="28">
        <f t="shared" si="560"/>
        <v>0</v>
      </c>
      <c r="U219" s="28">
        <f t="shared" si="560"/>
        <v>0</v>
      </c>
      <c r="V219" s="28">
        <f t="shared" si="560"/>
        <v>0</v>
      </c>
      <c r="W219" s="75">
        <f t="shared" si="560"/>
        <v>0</v>
      </c>
      <c r="X219" s="28">
        <f t="shared" si="560"/>
        <v>4.1899999999999995</v>
      </c>
      <c r="Y219" s="28">
        <f t="shared" si="560"/>
        <v>1.71</v>
      </c>
      <c r="Z219" s="28">
        <f t="shared" si="560"/>
        <v>0</v>
      </c>
      <c r="AA219" s="28">
        <f t="shared" si="560"/>
        <v>0</v>
      </c>
      <c r="AB219" s="28">
        <f t="shared" si="560"/>
        <v>0</v>
      </c>
      <c r="AC219" s="28">
        <f t="shared" si="560"/>
        <v>0</v>
      </c>
      <c r="AD219" s="28">
        <f t="shared" si="560"/>
        <v>0</v>
      </c>
      <c r="AE219" s="28">
        <f t="shared" si="560"/>
        <v>0</v>
      </c>
      <c r="AF219" s="28">
        <f t="shared" si="560"/>
        <v>0</v>
      </c>
      <c r="AG219" s="28">
        <f t="shared" si="560"/>
        <v>0</v>
      </c>
      <c r="AH219" s="28">
        <f t="shared" si="560"/>
        <v>105.05</v>
      </c>
      <c r="AI219" s="28">
        <f t="shared" si="560"/>
        <v>16.29</v>
      </c>
      <c r="AJ219" s="28">
        <f t="shared" si="560"/>
        <v>0</v>
      </c>
      <c r="AK219" s="28">
        <f t="shared" si="560"/>
        <v>0</v>
      </c>
      <c r="AL219" s="28">
        <f t="shared" si="560"/>
        <v>0</v>
      </c>
      <c r="AM219" s="28">
        <f t="shared" si="560"/>
        <v>0</v>
      </c>
      <c r="AN219" s="28">
        <f t="shared" si="560"/>
        <v>3.29</v>
      </c>
      <c r="AO219" s="28">
        <f t="shared" si="560"/>
        <v>2.85</v>
      </c>
      <c r="AP219" s="28">
        <f t="shared" si="560"/>
        <v>238.76</v>
      </c>
      <c r="AQ219" s="28">
        <f t="shared" si="560"/>
        <v>26.069999999999997</v>
      </c>
      <c r="AR219" s="28">
        <f t="shared" si="560"/>
        <v>0</v>
      </c>
      <c r="AS219" s="28">
        <f t="shared" si="560"/>
        <v>0</v>
      </c>
      <c r="AT219" s="28">
        <f t="shared" si="560"/>
        <v>0</v>
      </c>
      <c r="AU219" s="28">
        <f t="shared" si="560"/>
        <v>0</v>
      </c>
      <c r="AV219" s="28">
        <f t="shared" si="560"/>
        <v>7.4799999999999995</v>
      </c>
      <c r="AW219" s="28">
        <f t="shared" si="560"/>
        <v>4.5600000000000005</v>
      </c>
      <c r="AX219" s="28">
        <f t="shared" si="560"/>
        <v>77.39</v>
      </c>
      <c r="AY219" s="28">
        <f t="shared" si="560"/>
        <v>12.36</v>
      </c>
      <c r="AZ219" s="28">
        <f t="shared" si="560"/>
        <v>0</v>
      </c>
      <c r="BA219" s="28">
        <f t="shared" si="560"/>
        <v>0</v>
      </c>
      <c r="BB219" s="28">
        <f t="shared" si="560"/>
        <v>0</v>
      </c>
      <c r="BC219" s="28">
        <f t="shared" si="560"/>
        <v>0</v>
      </c>
      <c r="BD219" s="28">
        <f t="shared" si="560"/>
        <v>3.29</v>
      </c>
      <c r="BE219" s="28">
        <f t="shared" si="560"/>
        <v>2.85</v>
      </c>
      <c r="BF219" s="28">
        <f t="shared" si="560"/>
        <v>316.15000000000003</v>
      </c>
      <c r="BG219" s="28">
        <f t="shared" si="560"/>
        <v>38.429999999999993</v>
      </c>
      <c r="BH219" s="28">
        <f t="shared" si="560"/>
        <v>0</v>
      </c>
      <c r="BI219" s="28">
        <f t="shared" si="560"/>
        <v>0</v>
      </c>
      <c r="BJ219" s="28">
        <f t="shared" si="560"/>
        <v>0</v>
      </c>
      <c r="BK219" s="28">
        <f t="shared" si="560"/>
        <v>0</v>
      </c>
      <c r="BL219" s="28">
        <f t="shared" si="560"/>
        <v>10.77</v>
      </c>
      <c r="BM219" s="110">
        <f t="shared" ref="BM219:CT219" si="561">+BM217+BM218</f>
        <v>7.41</v>
      </c>
      <c r="BN219" s="110">
        <f t="shared" si="561"/>
        <v>420.2</v>
      </c>
      <c r="BO219" s="110">
        <f t="shared" si="561"/>
        <v>78.86</v>
      </c>
      <c r="BP219" s="110">
        <f t="shared" si="561"/>
        <v>0</v>
      </c>
      <c r="BQ219" s="110">
        <f t="shared" si="561"/>
        <v>0</v>
      </c>
      <c r="BR219" s="110">
        <f t="shared" si="561"/>
        <v>0</v>
      </c>
      <c r="BS219" s="110">
        <f t="shared" si="561"/>
        <v>0</v>
      </c>
      <c r="BT219" s="110">
        <f t="shared" si="561"/>
        <v>13.15</v>
      </c>
      <c r="BU219" s="110">
        <f t="shared" si="561"/>
        <v>11.4</v>
      </c>
      <c r="BV219" s="110">
        <f t="shared" si="561"/>
        <v>104.05</v>
      </c>
      <c r="BW219" s="110">
        <f t="shared" si="561"/>
        <v>40.43</v>
      </c>
      <c r="BX219" s="110">
        <f t="shared" si="561"/>
        <v>0</v>
      </c>
      <c r="BY219" s="110">
        <f t="shared" si="561"/>
        <v>0</v>
      </c>
      <c r="BZ219" s="110">
        <f t="shared" si="561"/>
        <v>0</v>
      </c>
      <c r="CA219" s="110">
        <f t="shared" si="561"/>
        <v>0</v>
      </c>
      <c r="CB219" s="110">
        <f t="shared" si="561"/>
        <v>2.38</v>
      </c>
      <c r="CC219" s="158">
        <f t="shared" si="561"/>
        <v>3.9899999999999998</v>
      </c>
      <c r="CD219" s="110">
        <f t="shared" si="561"/>
        <v>78.040000000000006</v>
      </c>
      <c r="CE219" s="110">
        <f t="shared" si="561"/>
        <v>30.330000000000002</v>
      </c>
      <c r="CF219" s="110">
        <f t="shared" si="561"/>
        <v>0</v>
      </c>
      <c r="CG219" s="110">
        <f t="shared" si="561"/>
        <v>0</v>
      </c>
      <c r="CH219" s="110">
        <f t="shared" si="561"/>
        <v>0</v>
      </c>
      <c r="CI219" s="110">
        <f t="shared" si="561"/>
        <v>0</v>
      </c>
      <c r="CJ219" s="110">
        <f t="shared" si="561"/>
        <v>2.38</v>
      </c>
      <c r="CK219" s="110">
        <f t="shared" si="561"/>
        <v>3.9899999999999998</v>
      </c>
      <c r="CL219" s="110">
        <f t="shared" si="561"/>
        <v>26.01</v>
      </c>
      <c r="CM219" s="110">
        <f t="shared" si="561"/>
        <v>420.20000000000005</v>
      </c>
      <c r="CN219" s="110">
        <f t="shared" si="561"/>
        <v>68.760000000000005</v>
      </c>
      <c r="CO219" s="110">
        <f t="shared" si="561"/>
        <v>0</v>
      </c>
      <c r="CP219" s="110">
        <f t="shared" si="561"/>
        <v>0</v>
      </c>
      <c r="CQ219" s="110">
        <f t="shared" si="561"/>
        <v>0</v>
      </c>
      <c r="CR219" s="110">
        <f t="shared" si="561"/>
        <v>0</v>
      </c>
      <c r="CS219" s="110">
        <f t="shared" si="561"/>
        <v>13.15</v>
      </c>
      <c r="CT219" s="110">
        <f t="shared" si="561"/>
        <v>11.4</v>
      </c>
    </row>
    <row r="220" spans="1:98" ht="20.100000000000001" customHeight="1">
      <c r="A220" s="19">
        <v>26</v>
      </c>
      <c r="B220" s="34" t="s">
        <v>173</v>
      </c>
      <c r="C220" s="21">
        <v>235.39</v>
      </c>
      <c r="D220" s="21">
        <v>35</v>
      </c>
      <c r="E220" s="10">
        <f t="shared" ref="E220:E222" si="562">C220+D220</f>
        <v>270.39</v>
      </c>
      <c r="F220" s="21">
        <v>0</v>
      </c>
      <c r="G220" s="42">
        <v>0</v>
      </c>
      <c r="H220" s="10">
        <f t="shared" ref="H220:H222" si="563">F220+G220</f>
        <v>0</v>
      </c>
      <c r="I220" s="21">
        <v>0</v>
      </c>
      <c r="J220" s="21">
        <v>0</v>
      </c>
      <c r="K220" s="10">
        <f t="shared" si="474"/>
        <v>0</v>
      </c>
      <c r="L220" s="42">
        <v>33</v>
      </c>
      <c r="M220" s="42">
        <v>12</v>
      </c>
      <c r="N220" s="10">
        <f t="shared" si="464"/>
        <v>45</v>
      </c>
      <c r="O220" s="10">
        <f t="shared" ref="O220:P222" si="564">C220+F220+I220+L220</f>
        <v>268.39</v>
      </c>
      <c r="P220" s="23">
        <f t="shared" si="564"/>
        <v>47</v>
      </c>
      <c r="Q220" s="10">
        <f t="shared" si="449"/>
        <v>315.39</v>
      </c>
      <c r="R220" s="65">
        <f t="shared" si="498"/>
        <v>74.900000000000006</v>
      </c>
      <c r="S220" s="65">
        <f t="shared" si="499"/>
        <v>5.25</v>
      </c>
      <c r="T220" s="65">
        <f t="shared" si="500"/>
        <v>0</v>
      </c>
      <c r="U220" s="65">
        <f t="shared" si="501"/>
        <v>0</v>
      </c>
      <c r="V220" s="65">
        <f t="shared" si="502"/>
        <v>0</v>
      </c>
      <c r="W220" s="65">
        <f t="shared" si="503"/>
        <v>0</v>
      </c>
      <c r="X220" s="70">
        <f t="shared" si="504"/>
        <v>10.5</v>
      </c>
      <c r="Y220" s="70">
        <f t="shared" si="505"/>
        <v>1.8</v>
      </c>
      <c r="AH220" s="83">
        <f t="shared" si="408"/>
        <v>58.85</v>
      </c>
      <c r="AI220" s="83">
        <f t="shared" si="409"/>
        <v>8.75</v>
      </c>
      <c r="AJ220" s="83">
        <f t="shared" si="410"/>
        <v>0</v>
      </c>
      <c r="AK220" s="83">
        <f t="shared" si="411"/>
        <v>0</v>
      </c>
      <c r="AL220" s="83">
        <f t="shared" si="412"/>
        <v>0</v>
      </c>
      <c r="AM220" s="83">
        <f t="shared" si="413"/>
        <v>0</v>
      </c>
      <c r="AN220" s="83">
        <f t="shared" si="414"/>
        <v>8.25</v>
      </c>
      <c r="AO220" s="83">
        <f t="shared" si="415"/>
        <v>3</v>
      </c>
      <c r="AP220" s="70">
        <f t="shared" si="506"/>
        <v>133.75</v>
      </c>
      <c r="AQ220" s="70">
        <f t="shared" si="507"/>
        <v>14</v>
      </c>
      <c r="AR220" s="70">
        <f t="shared" si="508"/>
        <v>0</v>
      </c>
      <c r="AS220" s="70">
        <f t="shared" si="509"/>
        <v>0</v>
      </c>
      <c r="AT220" s="70">
        <f t="shared" si="510"/>
        <v>0</v>
      </c>
      <c r="AU220" s="70">
        <f t="shared" si="511"/>
        <v>0</v>
      </c>
      <c r="AV220" s="70">
        <f t="shared" si="512"/>
        <v>18.75</v>
      </c>
      <c r="AW220" s="70">
        <f t="shared" si="513"/>
        <v>4.8</v>
      </c>
      <c r="AX220" s="70">
        <f t="shared" si="416"/>
        <v>58.85</v>
      </c>
      <c r="AY220" s="93">
        <f>ROUND(D220*16.66%,2)</f>
        <v>5.83</v>
      </c>
      <c r="AZ220" s="70">
        <f t="shared" si="418"/>
        <v>0</v>
      </c>
      <c r="BA220" s="70">
        <f t="shared" si="419"/>
        <v>0</v>
      </c>
      <c r="BB220" s="70">
        <f t="shared" si="420"/>
        <v>0</v>
      </c>
      <c r="BC220" s="70">
        <f t="shared" si="421"/>
        <v>0</v>
      </c>
      <c r="BD220" s="87">
        <f t="shared" si="428"/>
        <v>8.25</v>
      </c>
      <c r="BE220" s="87">
        <f t="shared" si="422"/>
        <v>3</v>
      </c>
      <c r="BF220" s="70">
        <f t="shared" si="514"/>
        <v>192.6</v>
      </c>
      <c r="BG220" s="70">
        <f t="shared" si="515"/>
        <v>19.829999999999998</v>
      </c>
      <c r="BH220" s="70">
        <f t="shared" si="516"/>
        <v>0</v>
      </c>
      <c r="BI220" s="70">
        <f t="shared" si="517"/>
        <v>0</v>
      </c>
      <c r="BJ220" s="70">
        <f t="shared" si="518"/>
        <v>0</v>
      </c>
      <c r="BK220" s="70">
        <f t="shared" si="519"/>
        <v>0</v>
      </c>
      <c r="BL220" s="70">
        <f t="shared" si="520"/>
        <v>27</v>
      </c>
      <c r="BM220" s="70">
        <f t="shared" si="521"/>
        <v>7.8</v>
      </c>
      <c r="BN220" s="98">
        <v>235.39</v>
      </c>
      <c r="BO220" s="98">
        <v>35</v>
      </c>
      <c r="BP220" s="99">
        <v>0</v>
      </c>
      <c r="BQ220" s="99">
        <v>0</v>
      </c>
      <c r="BR220" s="98">
        <v>0</v>
      </c>
      <c r="BS220" s="98">
        <v>0</v>
      </c>
      <c r="BT220" s="102">
        <v>28</v>
      </c>
      <c r="BU220" s="99">
        <v>12</v>
      </c>
      <c r="BV220" s="70">
        <f t="shared" si="522"/>
        <v>42.79</v>
      </c>
      <c r="BW220" s="70">
        <f t="shared" si="523"/>
        <v>15.17</v>
      </c>
      <c r="BX220" s="70">
        <f t="shared" si="524"/>
        <v>0</v>
      </c>
      <c r="BY220" s="70">
        <f t="shared" si="525"/>
        <v>0</v>
      </c>
      <c r="BZ220" s="70">
        <f t="shared" si="526"/>
        <v>0</v>
      </c>
      <c r="CA220" s="70">
        <f t="shared" si="527"/>
        <v>0</v>
      </c>
      <c r="CB220" s="70">
        <f t="shared" si="528"/>
        <v>1</v>
      </c>
      <c r="CC220" s="156">
        <f t="shared" si="529"/>
        <v>4.2</v>
      </c>
      <c r="CD220" s="121">
        <f t="shared" si="489"/>
        <v>42.79</v>
      </c>
      <c r="CE220" s="70">
        <f t="shared" si="558"/>
        <v>11.38</v>
      </c>
      <c r="CF220" s="70">
        <f t="shared" si="530"/>
        <v>0</v>
      </c>
      <c r="CG220" s="70">
        <f t="shared" si="531"/>
        <v>0</v>
      </c>
      <c r="CH220" s="70">
        <f t="shared" si="532"/>
        <v>0</v>
      </c>
      <c r="CI220" s="70">
        <f t="shared" si="533"/>
        <v>0</v>
      </c>
      <c r="CJ220" s="70">
        <f t="shared" si="534"/>
        <v>1</v>
      </c>
      <c r="CK220" s="70">
        <f t="shared" si="535"/>
        <v>4.2</v>
      </c>
      <c r="CL220" s="70"/>
      <c r="CM220" s="70">
        <f t="shared" si="536"/>
        <v>235.39</v>
      </c>
      <c r="CN220" s="70">
        <f t="shared" si="537"/>
        <v>31.21</v>
      </c>
      <c r="CO220" s="70">
        <f t="shared" si="538"/>
        <v>0</v>
      </c>
      <c r="CP220" s="70">
        <f t="shared" si="539"/>
        <v>0</v>
      </c>
      <c r="CQ220" s="70">
        <f t="shared" si="540"/>
        <v>0</v>
      </c>
      <c r="CR220" s="70">
        <f t="shared" si="541"/>
        <v>0</v>
      </c>
      <c r="CS220" s="70">
        <f t="shared" si="542"/>
        <v>28</v>
      </c>
      <c r="CT220" s="70">
        <f t="shared" si="543"/>
        <v>12</v>
      </c>
    </row>
    <row r="221" spans="1:98" ht="20.100000000000001" customHeight="1">
      <c r="A221" s="19">
        <v>27</v>
      </c>
      <c r="B221" s="34" t="s">
        <v>174</v>
      </c>
      <c r="C221" s="21">
        <v>367.77</v>
      </c>
      <c r="D221" s="21">
        <v>41.38</v>
      </c>
      <c r="E221" s="10">
        <f t="shared" si="562"/>
        <v>409.15</v>
      </c>
      <c r="F221" s="21">
        <v>21.74</v>
      </c>
      <c r="G221" s="42">
        <v>32</v>
      </c>
      <c r="H221" s="10">
        <f t="shared" si="563"/>
        <v>53.739999999999995</v>
      </c>
      <c r="I221" s="21">
        <v>50</v>
      </c>
      <c r="J221" s="21">
        <v>8.8699999999999992</v>
      </c>
      <c r="K221" s="10">
        <f t="shared" si="474"/>
        <v>58.87</v>
      </c>
      <c r="L221" s="42">
        <v>35.64</v>
      </c>
      <c r="M221" s="42">
        <v>5.0999999999999996</v>
      </c>
      <c r="N221" s="10">
        <f t="shared" si="464"/>
        <v>40.74</v>
      </c>
      <c r="O221" s="10">
        <f t="shared" si="564"/>
        <v>475.15</v>
      </c>
      <c r="P221" s="23">
        <f t="shared" si="564"/>
        <v>87.35</v>
      </c>
      <c r="Q221" s="10">
        <f t="shared" si="449"/>
        <v>562.5</v>
      </c>
      <c r="R221" s="65">
        <f t="shared" si="498"/>
        <v>117.02</v>
      </c>
      <c r="S221" s="65">
        <f t="shared" si="499"/>
        <v>6.21</v>
      </c>
      <c r="T221" s="65">
        <f t="shared" si="500"/>
        <v>6.92</v>
      </c>
      <c r="U221" s="65">
        <f t="shared" si="501"/>
        <v>4.8</v>
      </c>
      <c r="V221" s="65">
        <f t="shared" si="502"/>
        <v>15.91</v>
      </c>
      <c r="W221" s="65">
        <f t="shared" si="503"/>
        <v>1.33</v>
      </c>
      <c r="X221" s="70">
        <f t="shared" si="504"/>
        <v>11.34</v>
      </c>
      <c r="Y221" s="70">
        <f t="shared" si="505"/>
        <v>0.77</v>
      </c>
      <c r="AH221" s="83">
        <f t="shared" ref="AH221:AH272" si="565">ROUND(C221*25%,2)</f>
        <v>91.94</v>
      </c>
      <c r="AI221" s="83">
        <f>ROUND(D221*25%,2)-0.02</f>
        <v>10.33</v>
      </c>
      <c r="AJ221" s="83">
        <f t="shared" ref="AJ221:AJ272" si="566">ROUND(F221*25%,2)</f>
        <v>5.44</v>
      </c>
      <c r="AK221" s="83">
        <f t="shared" ref="AK221:AK272" si="567">ROUND(G221*25%,2)</f>
        <v>8</v>
      </c>
      <c r="AL221" s="83">
        <f t="shared" ref="AL221:AL272" si="568">ROUND(I221*25%,2)</f>
        <v>12.5</v>
      </c>
      <c r="AM221" s="83">
        <f>ROUND(J221*25%,2)-0.01</f>
        <v>2.2100000000000004</v>
      </c>
      <c r="AN221" s="83">
        <f t="shared" ref="AN221:AN272" si="569">ROUND(L221*25%,2)</f>
        <v>8.91</v>
      </c>
      <c r="AO221" s="83">
        <f t="shared" ref="AO221:AO272" si="570">ROUND(M221*25%,2)</f>
        <v>1.28</v>
      </c>
      <c r="AP221" s="70">
        <f t="shared" si="506"/>
        <v>208.95999999999998</v>
      </c>
      <c r="AQ221" s="70">
        <f t="shared" si="507"/>
        <v>16.54</v>
      </c>
      <c r="AR221" s="70">
        <f t="shared" si="508"/>
        <v>12.36</v>
      </c>
      <c r="AS221" s="70">
        <f t="shared" si="509"/>
        <v>12.8</v>
      </c>
      <c r="AT221" s="70">
        <f t="shared" si="510"/>
        <v>28.41</v>
      </c>
      <c r="AU221" s="70">
        <f t="shared" si="511"/>
        <v>3.5400000000000005</v>
      </c>
      <c r="AV221" s="70">
        <f t="shared" si="512"/>
        <v>20.25</v>
      </c>
      <c r="AW221" s="70">
        <f t="shared" si="513"/>
        <v>2.0499999999999998</v>
      </c>
      <c r="AX221" s="70">
        <f t="shared" ref="AX221:AX270" si="571">ROUND(C221*25%,2)</f>
        <v>91.94</v>
      </c>
      <c r="AY221" s="70">
        <f t="shared" ref="AY221:AY270" si="572">ROUND(D221*25%,2)</f>
        <v>10.35</v>
      </c>
      <c r="AZ221" s="70">
        <f t="shared" ref="AZ221:AZ272" si="573">ROUND(F221*25%,2)</f>
        <v>5.44</v>
      </c>
      <c r="BA221" s="70">
        <f t="shared" ref="BA221:BA272" si="574">ROUND(G221*25%,2)</f>
        <v>8</v>
      </c>
      <c r="BB221" s="70">
        <f t="shared" ref="BB221:BB272" si="575">ROUND(I221*25%,2)</f>
        <v>12.5</v>
      </c>
      <c r="BC221" s="70">
        <f t="shared" ref="BC221:BC272" si="576">ROUND(J221*25%,2)</f>
        <v>2.2200000000000002</v>
      </c>
      <c r="BD221" s="70">
        <f t="shared" ref="BD221:BD272" si="577">ROUND(L221*25%,2)</f>
        <v>8.91</v>
      </c>
      <c r="BE221" s="70">
        <f t="shared" ref="BE221:BE272" si="578">ROUND(M221*25%,2)</f>
        <v>1.28</v>
      </c>
      <c r="BF221" s="70">
        <f t="shared" si="514"/>
        <v>300.89999999999998</v>
      </c>
      <c r="BG221" s="70">
        <f t="shared" si="515"/>
        <v>26.89</v>
      </c>
      <c r="BH221" s="70">
        <f t="shared" si="516"/>
        <v>17.8</v>
      </c>
      <c r="BI221" s="70">
        <f t="shared" si="517"/>
        <v>20.8</v>
      </c>
      <c r="BJ221" s="70">
        <f t="shared" si="518"/>
        <v>40.909999999999997</v>
      </c>
      <c r="BK221" s="70">
        <f t="shared" si="519"/>
        <v>5.7600000000000007</v>
      </c>
      <c r="BL221" s="70">
        <f t="shared" si="520"/>
        <v>29.16</v>
      </c>
      <c r="BM221" s="70">
        <f t="shared" si="521"/>
        <v>3.33</v>
      </c>
      <c r="BN221" s="98">
        <v>367.77</v>
      </c>
      <c r="BO221" s="98">
        <v>41.38</v>
      </c>
      <c r="BP221" s="99">
        <v>21.74</v>
      </c>
      <c r="BQ221" s="99">
        <v>32</v>
      </c>
      <c r="BR221" s="98">
        <v>50</v>
      </c>
      <c r="BS221" s="98">
        <v>8.8699999999999992</v>
      </c>
      <c r="BT221" s="100">
        <v>44.55</v>
      </c>
      <c r="BU221" s="99">
        <v>10.059999999999999</v>
      </c>
      <c r="BV221" s="70">
        <f t="shared" si="522"/>
        <v>66.87</v>
      </c>
      <c r="BW221" s="70">
        <f t="shared" si="523"/>
        <v>14.49</v>
      </c>
      <c r="BX221" s="70">
        <f t="shared" si="524"/>
        <v>3.94</v>
      </c>
      <c r="BY221" s="70">
        <f t="shared" si="525"/>
        <v>11.2</v>
      </c>
      <c r="BZ221" s="70">
        <f t="shared" si="526"/>
        <v>9.09</v>
      </c>
      <c r="CA221" s="70">
        <f t="shared" si="527"/>
        <v>3.11</v>
      </c>
      <c r="CB221" s="70">
        <f t="shared" si="528"/>
        <v>15.39</v>
      </c>
      <c r="CC221" s="156">
        <f t="shared" si="529"/>
        <v>6.73</v>
      </c>
      <c r="CD221" s="121">
        <f t="shared" si="489"/>
        <v>66.87</v>
      </c>
      <c r="CE221" s="70">
        <f t="shared" si="558"/>
        <v>10.87</v>
      </c>
      <c r="CF221" s="70">
        <f t="shared" si="530"/>
        <v>3.94</v>
      </c>
      <c r="CG221" s="70">
        <f t="shared" si="531"/>
        <v>11.2</v>
      </c>
      <c r="CH221" s="70">
        <f t="shared" si="532"/>
        <v>9.09</v>
      </c>
      <c r="CI221" s="70">
        <f t="shared" si="533"/>
        <v>3.11</v>
      </c>
      <c r="CJ221" s="70">
        <f t="shared" si="534"/>
        <v>15.39</v>
      </c>
      <c r="CK221" s="70">
        <f t="shared" si="535"/>
        <v>6.73</v>
      </c>
      <c r="CL221" s="70"/>
      <c r="CM221" s="70">
        <f t="shared" si="536"/>
        <v>367.77</v>
      </c>
      <c r="CN221" s="70">
        <f t="shared" si="537"/>
        <v>37.76</v>
      </c>
      <c r="CO221" s="70">
        <f t="shared" si="538"/>
        <v>21.740000000000002</v>
      </c>
      <c r="CP221" s="70">
        <f t="shared" si="539"/>
        <v>32</v>
      </c>
      <c r="CQ221" s="70">
        <f t="shared" si="540"/>
        <v>50</v>
      </c>
      <c r="CR221" s="70">
        <f t="shared" si="541"/>
        <v>8.870000000000001</v>
      </c>
      <c r="CS221" s="70">
        <f t="shared" si="542"/>
        <v>44.55</v>
      </c>
      <c r="CT221" s="70">
        <f t="shared" si="543"/>
        <v>10.06</v>
      </c>
    </row>
    <row r="222" spans="1:98" ht="20.100000000000001" customHeight="1">
      <c r="A222" s="19">
        <v>28</v>
      </c>
      <c r="B222" s="34" t="s">
        <v>175</v>
      </c>
      <c r="C222" s="21">
        <v>126.99000000000001</v>
      </c>
      <c r="D222" s="21">
        <v>10.43</v>
      </c>
      <c r="E222" s="10">
        <f t="shared" si="562"/>
        <v>137.42000000000002</v>
      </c>
      <c r="F222" s="21">
        <v>26.06</v>
      </c>
      <c r="G222" s="42">
        <v>0</v>
      </c>
      <c r="H222" s="10">
        <f t="shared" si="563"/>
        <v>26.06</v>
      </c>
      <c r="I222" s="21">
        <v>13</v>
      </c>
      <c r="J222" s="21">
        <v>0</v>
      </c>
      <c r="K222" s="10">
        <f t="shared" si="474"/>
        <v>13</v>
      </c>
      <c r="L222" s="42">
        <v>5</v>
      </c>
      <c r="M222" s="42">
        <v>0.8</v>
      </c>
      <c r="N222" s="10">
        <f t="shared" si="464"/>
        <v>5.8</v>
      </c>
      <c r="O222" s="10">
        <f t="shared" si="564"/>
        <v>171.05</v>
      </c>
      <c r="P222" s="23">
        <f t="shared" si="564"/>
        <v>11.23</v>
      </c>
      <c r="Q222" s="10">
        <f t="shared" si="449"/>
        <v>182.28</v>
      </c>
      <c r="R222" s="65">
        <f t="shared" si="498"/>
        <v>40.409999999999997</v>
      </c>
      <c r="S222" s="65">
        <f t="shared" si="499"/>
        <v>1.56</v>
      </c>
      <c r="T222" s="65">
        <f t="shared" si="500"/>
        <v>8.2899999999999991</v>
      </c>
      <c r="U222" s="65">
        <f t="shared" si="501"/>
        <v>0</v>
      </c>
      <c r="V222" s="65">
        <f t="shared" si="502"/>
        <v>4.1399999999999997</v>
      </c>
      <c r="W222" s="65">
        <f t="shared" si="503"/>
        <v>0</v>
      </c>
      <c r="X222" s="70">
        <f t="shared" si="504"/>
        <v>1.59</v>
      </c>
      <c r="Y222" s="70">
        <f t="shared" si="505"/>
        <v>0.12</v>
      </c>
      <c r="AH222" s="83">
        <f t="shared" si="565"/>
        <v>31.75</v>
      </c>
      <c r="AI222" s="83">
        <f t="shared" ref="AI222:AI272" si="579">ROUND(D222*25%,2)</f>
        <v>2.61</v>
      </c>
      <c r="AJ222" s="83">
        <f t="shared" si="566"/>
        <v>6.52</v>
      </c>
      <c r="AK222" s="83">
        <f t="shared" si="567"/>
        <v>0</v>
      </c>
      <c r="AL222" s="83">
        <f t="shared" si="568"/>
        <v>3.25</v>
      </c>
      <c r="AM222" s="83">
        <f t="shared" ref="AM222:AM272" si="580">ROUND(J222*25%,2)</f>
        <v>0</v>
      </c>
      <c r="AN222" s="83">
        <f t="shared" si="569"/>
        <v>1.25</v>
      </c>
      <c r="AO222" s="83">
        <f t="shared" si="570"/>
        <v>0.2</v>
      </c>
      <c r="AP222" s="70">
        <f t="shared" si="506"/>
        <v>72.16</v>
      </c>
      <c r="AQ222" s="70">
        <f t="shared" si="507"/>
        <v>4.17</v>
      </c>
      <c r="AR222" s="70">
        <f t="shared" si="508"/>
        <v>14.809999999999999</v>
      </c>
      <c r="AS222" s="70">
        <f t="shared" si="509"/>
        <v>0</v>
      </c>
      <c r="AT222" s="70">
        <f t="shared" si="510"/>
        <v>7.39</v>
      </c>
      <c r="AU222" s="70">
        <f t="shared" si="511"/>
        <v>0</v>
      </c>
      <c r="AV222" s="70">
        <f t="shared" si="512"/>
        <v>2.84</v>
      </c>
      <c r="AW222" s="70">
        <f t="shared" si="513"/>
        <v>0.32</v>
      </c>
      <c r="AX222" s="70">
        <f t="shared" si="571"/>
        <v>31.75</v>
      </c>
      <c r="AY222" s="70">
        <f t="shared" si="572"/>
        <v>2.61</v>
      </c>
      <c r="AZ222" s="70">
        <f t="shared" si="573"/>
        <v>6.52</v>
      </c>
      <c r="BA222" s="70">
        <f t="shared" si="574"/>
        <v>0</v>
      </c>
      <c r="BB222" s="70">
        <f t="shared" si="575"/>
        <v>3.25</v>
      </c>
      <c r="BC222" s="70">
        <f t="shared" si="576"/>
        <v>0</v>
      </c>
      <c r="BD222" s="70">
        <f t="shared" si="577"/>
        <v>1.25</v>
      </c>
      <c r="BE222" s="70">
        <f t="shared" si="578"/>
        <v>0.2</v>
      </c>
      <c r="BF222" s="70">
        <f t="shared" si="514"/>
        <v>103.91</v>
      </c>
      <c r="BG222" s="70">
        <f t="shared" si="515"/>
        <v>6.7799999999999994</v>
      </c>
      <c r="BH222" s="70">
        <f t="shared" si="516"/>
        <v>21.33</v>
      </c>
      <c r="BI222" s="70">
        <f t="shared" si="517"/>
        <v>0</v>
      </c>
      <c r="BJ222" s="70">
        <f t="shared" si="518"/>
        <v>10.64</v>
      </c>
      <c r="BK222" s="70">
        <f t="shared" si="519"/>
        <v>0</v>
      </c>
      <c r="BL222" s="70">
        <f t="shared" si="520"/>
        <v>4.09</v>
      </c>
      <c r="BM222" s="70">
        <f t="shared" si="521"/>
        <v>0.52</v>
      </c>
      <c r="BN222" s="98">
        <v>126.99</v>
      </c>
      <c r="BO222" s="98">
        <v>10.43</v>
      </c>
      <c r="BP222" s="99">
        <v>26.06</v>
      </c>
      <c r="BQ222" s="99">
        <v>0</v>
      </c>
      <c r="BR222" s="98">
        <v>13</v>
      </c>
      <c r="BS222" s="98">
        <v>0</v>
      </c>
      <c r="BT222" s="100">
        <v>12.5</v>
      </c>
      <c r="BU222" s="99">
        <v>0.8</v>
      </c>
      <c r="BV222" s="70">
        <f t="shared" si="522"/>
        <v>23.08</v>
      </c>
      <c r="BW222" s="70">
        <f t="shared" si="523"/>
        <v>3.65</v>
      </c>
      <c r="BX222" s="70">
        <f t="shared" si="524"/>
        <v>4.7300000000000004</v>
      </c>
      <c r="BY222" s="70">
        <f t="shared" si="525"/>
        <v>0</v>
      </c>
      <c r="BZ222" s="70">
        <f t="shared" si="526"/>
        <v>2.36</v>
      </c>
      <c r="CA222" s="70">
        <f t="shared" si="527"/>
        <v>0</v>
      </c>
      <c r="CB222" s="70">
        <f t="shared" si="528"/>
        <v>8.41</v>
      </c>
      <c r="CC222" s="156">
        <f t="shared" si="529"/>
        <v>0.28000000000000003</v>
      </c>
      <c r="CD222" s="121">
        <f t="shared" si="489"/>
        <v>23.08</v>
      </c>
      <c r="CE222" s="121">
        <f t="shared" si="489"/>
        <v>3.65</v>
      </c>
      <c r="CF222" s="70">
        <f t="shared" si="530"/>
        <v>4.7300000000000004</v>
      </c>
      <c r="CG222" s="70">
        <f t="shared" si="531"/>
        <v>0</v>
      </c>
      <c r="CH222" s="70">
        <f t="shared" si="532"/>
        <v>2.36</v>
      </c>
      <c r="CI222" s="70">
        <f t="shared" si="533"/>
        <v>0</v>
      </c>
      <c r="CJ222" s="70">
        <f t="shared" si="534"/>
        <v>8.41</v>
      </c>
      <c r="CK222" s="70">
        <f t="shared" si="535"/>
        <v>0.28000000000000003</v>
      </c>
      <c r="CL222" s="70"/>
      <c r="CM222" s="70">
        <f t="shared" si="536"/>
        <v>126.99</v>
      </c>
      <c r="CN222" s="70">
        <f t="shared" si="537"/>
        <v>10.43</v>
      </c>
      <c r="CO222" s="70">
        <f t="shared" si="538"/>
        <v>26.06</v>
      </c>
      <c r="CP222" s="70">
        <f t="shared" si="539"/>
        <v>0</v>
      </c>
      <c r="CQ222" s="70">
        <f t="shared" si="540"/>
        <v>13</v>
      </c>
      <c r="CR222" s="70">
        <f t="shared" si="541"/>
        <v>0</v>
      </c>
      <c r="CS222" s="70">
        <f t="shared" si="542"/>
        <v>12.5</v>
      </c>
      <c r="CT222" s="70">
        <f t="shared" si="543"/>
        <v>0.8</v>
      </c>
    </row>
    <row r="223" spans="1:98" s="29" customFormat="1" ht="20.100000000000001" customHeight="1">
      <c r="A223" s="26"/>
      <c r="B223" s="37" t="s">
        <v>173</v>
      </c>
      <c r="C223" s="28">
        <f t="shared" ref="C223:BL223" si="581">+C220+C221+C222</f>
        <v>730.15</v>
      </c>
      <c r="D223" s="28">
        <f t="shared" si="581"/>
        <v>86.81</v>
      </c>
      <c r="E223" s="28">
        <f t="shared" si="581"/>
        <v>816.96</v>
      </c>
      <c r="F223" s="28">
        <f t="shared" si="581"/>
        <v>47.8</v>
      </c>
      <c r="G223" s="28">
        <f t="shared" si="581"/>
        <v>32</v>
      </c>
      <c r="H223" s="28">
        <f t="shared" si="581"/>
        <v>79.8</v>
      </c>
      <c r="I223" s="28">
        <f t="shared" si="581"/>
        <v>63</v>
      </c>
      <c r="J223" s="28">
        <f t="shared" si="581"/>
        <v>8.8699999999999992</v>
      </c>
      <c r="K223" s="28">
        <f t="shared" si="581"/>
        <v>71.87</v>
      </c>
      <c r="L223" s="28">
        <f t="shared" si="581"/>
        <v>73.64</v>
      </c>
      <c r="M223" s="28">
        <f t="shared" si="581"/>
        <v>17.900000000000002</v>
      </c>
      <c r="N223" s="28">
        <f t="shared" si="581"/>
        <v>91.54</v>
      </c>
      <c r="O223" s="28">
        <f t="shared" si="581"/>
        <v>914.58999999999992</v>
      </c>
      <c r="P223" s="28">
        <f t="shared" si="581"/>
        <v>145.57999999999998</v>
      </c>
      <c r="Q223" s="28">
        <f t="shared" si="581"/>
        <v>1060.17</v>
      </c>
      <c r="R223" s="28">
        <f t="shared" si="581"/>
        <v>232.33</v>
      </c>
      <c r="S223" s="28">
        <f t="shared" si="581"/>
        <v>13.020000000000001</v>
      </c>
      <c r="T223" s="28">
        <f t="shared" si="581"/>
        <v>15.209999999999999</v>
      </c>
      <c r="U223" s="28">
        <f t="shared" si="581"/>
        <v>4.8</v>
      </c>
      <c r="V223" s="28">
        <f t="shared" si="581"/>
        <v>20.05</v>
      </c>
      <c r="W223" s="75">
        <f t="shared" si="581"/>
        <v>1.33</v>
      </c>
      <c r="X223" s="28">
        <f t="shared" si="581"/>
        <v>23.43</v>
      </c>
      <c r="Y223" s="28">
        <f t="shared" si="581"/>
        <v>2.6900000000000004</v>
      </c>
      <c r="Z223" s="28">
        <f t="shared" si="581"/>
        <v>0</v>
      </c>
      <c r="AA223" s="28">
        <f t="shared" si="581"/>
        <v>0</v>
      </c>
      <c r="AB223" s="28">
        <f t="shared" si="581"/>
        <v>0</v>
      </c>
      <c r="AC223" s="28">
        <f t="shared" si="581"/>
        <v>0</v>
      </c>
      <c r="AD223" s="28">
        <f t="shared" si="581"/>
        <v>0</v>
      </c>
      <c r="AE223" s="28">
        <f t="shared" si="581"/>
        <v>0</v>
      </c>
      <c r="AF223" s="28">
        <f t="shared" si="581"/>
        <v>0</v>
      </c>
      <c r="AG223" s="28">
        <f t="shared" si="581"/>
        <v>0</v>
      </c>
      <c r="AH223" s="28">
        <f t="shared" si="581"/>
        <v>182.54</v>
      </c>
      <c r="AI223" s="28">
        <f t="shared" si="581"/>
        <v>21.689999999999998</v>
      </c>
      <c r="AJ223" s="28">
        <f t="shared" si="581"/>
        <v>11.96</v>
      </c>
      <c r="AK223" s="28">
        <f t="shared" si="581"/>
        <v>8</v>
      </c>
      <c r="AL223" s="28">
        <f t="shared" si="581"/>
        <v>15.75</v>
      </c>
      <c r="AM223" s="28">
        <f t="shared" si="581"/>
        <v>2.2100000000000004</v>
      </c>
      <c r="AN223" s="28">
        <f t="shared" si="581"/>
        <v>18.41</v>
      </c>
      <c r="AO223" s="28">
        <f t="shared" si="581"/>
        <v>4.4800000000000004</v>
      </c>
      <c r="AP223" s="28">
        <f t="shared" si="581"/>
        <v>414.87</v>
      </c>
      <c r="AQ223" s="28">
        <f t="shared" si="581"/>
        <v>34.71</v>
      </c>
      <c r="AR223" s="28">
        <f t="shared" si="581"/>
        <v>27.169999999999998</v>
      </c>
      <c r="AS223" s="28">
        <f t="shared" si="581"/>
        <v>12.8</v>
      </c>
      <c r="AT223" s="28">
        <f t="shared" si="581"/>
        <v>35.799999999999997</v>
      </c>
      <c r="AU223" s="28">
        <f t="shared" si="581"/>
        <v>3.5400000000000005</v>
      </c>
      <c r="AV223" s="28">
        <f t="shared" si="581"/>
        <v>41.84</v>
      </c>
      <c r="AW223" s="28">
        <f t="shared" si="581"/>
        <v>7.17</v>
      </c>
      <c r="AX223" s="28">
        <f t="shared" si="581"/>
        <v>182.54</v>
      </c>
      <c r="AY223" s="28">
        <f t="shared" si="581"/>
        <v>18.79</v>
      </c>
      <c r="AZ223" s="28">
        <f t="shared" si="581"/>
        <v>11.96</v>
      </c>
      <c r="BA223" s="28">
        <f t="shared" si="581"/>
        <v>8</v>
      </c>
      <c r="BB223" s="28">
        <f t="shared" si="581"/>
        <v>15.75</v>
      </c>
      <c r="BC223" s="28">
        <f t="shared" si="581"/>
        <v>2.2200000000000002</v>
      </c>
      <c r="BD223" s="28">
        <f t="shared" si="581"/>
        <v>18.41</v>
      </c>
      <c r="BE223" s="28">
        <f t="shared" si="581"/>
        <v>4.4800000000000004</v>
      </c>
      <c r="BF223" s="28">
        <f t="shared" si="581"/>
        <v>597.41</v>
      </c>
      <c r="BG223" s="28">
        <f t="shared" si="581"/>
        <v>53.5</v>
      </c>
      <c r="BH223" s="28">
        <f t="shared" si="581"/>
        <v>39.129999999999995</v>
      </c>
      <c r="BI223" s="28">
        <f t="shared" si="581"/>
        <v>20.8</v>
      </c>
      <c r="BJ223" s="28">
        <f t="shared" si="581"/>
        <v>51.55</v>
      </c>
      <c r="BK223" s="28">
        <f t="shared" si="581"/>
        <v>5.7600000000000007</v>
      </c>
      <c r="BL223" s="28">
        <f t="shared" si="581"/>
        <v>60.25</v>
      </c>
      <c r="BM223" s="110">
        <f t="shared" ref="BM223:CT223" si="582">+BM220+BM221+BM222</f>
        <v>11.649999999999999</v>
      </c>
      <c r="BN223" s="110">
        <f t="shared" si="582"/>
        <v>730.15</v>
      </c>
      <c r="BO223" s="110">
        <f t="shared" si="582"/>
        <v>86.81</v>
      </c>
      <c r="BP223" s="110">
        <f t="shared" si="582"/>
        <v>47.8</v>
      </c>
      <c r="BQ223" s="110">
        <f t="shared" si="582"/>
        <v>32</v>
      </c>
      <c r="BR223" s="110">
        <f t="shared" si="582"/>
        <v>63</v>
      </c>
      <c r="BS223" s="110">
        <f t="shared" si="582"/>
        <v>8.8699999999999992</v>
      </c>
      <c r="BT223" s="110">
        <f t="shared" si="582"/>
        <v>85.05</v>
      </c>
      <c r="BU223" s="110">
        <f t="shared" si="582"/>
        <v>22.86</v>
      </c>
      <c r="BV223" s="110">
        <f t="shared" si="582"/>
        <v>132.74</v>
      </c>
      <c r="BW223" s="110">
        <f t="shared" si="582"/>
        <v>33.31</v>
      </c>
      <c r="BX223" s="110">
        <f t="shared" si="582"/>
        <v>8.67</v>
      </c>
      <c r="BY223" s="110">
        <f t="shared" si="582"/>
        <v>11.2</v>
      </c>
      <c r="BZ223" s="110">
        <f t="shared" si="582"/>
        <v>11.45</v>
      </c>
      <c r="CA223" s="110">
        <f t="shared" si="582"/>
        <v>3.11</v>
      </c>
      <c r="CB223" s="110">
        <f t="shared" si="582"/>
        <v>24.8</v>
      </c>
      <c r="CC223" s="158">
        <f t="shared" si="582"/>
        <v>11.209999999999999</v>
      </c>
      <c r="CD223" s="110">
        <f t="shared" si="582"/>
        <v>132.74</v>
      </c>
      <c r="CE223" s="110">
        <f t="shared" si="582"/>
        <v>25.9</v>
      </c>
      <c r="CF223" s="110">
        <f t="shared" si="582"/>
        <v>8.67</v>
      </c>
      <c r="CG223" s="110">
        <f t="shared" si="582"/>
        <v>11.2</v>
      </c>
      <c r="CH223" s="110">
        <f t="shared" si="582"/>
        <v>11.45</v>
      </c>
      <c r="CI223" s="110">
        <f t="shared" si="582"/>
        <v>3.11</v>
      </c>
      <c r="CJ223" s="110">
        <f t="shared" si="582"/>
        <v>24.8</v>
      </c>
      <c r="CK223" s="110">
        <f t="shared" si="582"/>
        <v>11.209999999999999</v>
      </c>
      <c r="CL223" s="110">
        <f t="shared" si="582"/>
        <v>0</v>
      </c>
      <c r="CM223" s="110">
        <f t="shared" si="582"/>
        <v>730.15</v>
      </c>
      <c r="CN223" s="110">
        <f t="shared" si="582"/>
        <v>79.400000000000006</v>
      </c>
      <c r="CO223" s="110">
        <f t="shared" si="582"/>
        <v>47.8</v>
      </c>
      <c r="CP223" s="110">
        <f t="shared" si="582"/>
        <v>32</v>
      </c>
      <c r="CQ223" s="110">
        <f t="shared" si="582"/>
        <v>63</v>
      </c>
      <c r="CR223" s="110">
        <f t="shared" si="582"/>
        <v>8.870000000000001</v>
      </c>
      <c r="CS223" s="110">
        <f t="shared" si="582"/>
        <v>85.05</v>
      </c>
      <c r="CT223" s="110">
        <f t="shared" si="582"/>
        <v>22.860000000000003</v>
      </c>
    </row>
    <row r="224" spans="1:98" ht="20.100000000000001" customHeight="1">
      <c r="A224" s="19">
        <v>29</v>
      </c>
      <c r="B224" s="34" t="s">
        <v>176</v>
      </c>
      <c r="C224" s="21">
        <v>510.95</v>
      </c>
      <c r="D224" s="21">
        <v>64.510000000000005</v>
      </c>
      <c r="E224" s="10">
        <f t="shared" ref="E224" si="583">C224+D224</f>
        <v>575.46</v>
      </c>
      <c r="F224" s="21">
        <v>0</v>
      </c>
      <c r="G224" s="42">
        <v>0</v>
      </c>
      <c r="H224" s="10">
        <f t="shared" ref="H224" si="584">F224+G224</f>
        <v>0</v>
      </c>
      <c r="I224" s="21">
        <v>25</v>
      </c>
      <c r="J224" s="21">
        <v>5.5</v>
      </c>
      <c r="K224" s="10">
        <f t="shared" si="474"/>
        <v>30.5</v>
      </c>
      <c r="L224" s="42">
        <v>26</v>
      </c>
      <c r="M224" s="42">
        <v>26</v>
      </c>
      <c r="N224" s="10">
        <f t="shared" si="464"/>
        <v>52</v>
      </c>
      <c r="O224" s="10">
        <f>C224+F224+I224+L224</f>
        <v>561.95000000000005</v>
      </c>
      <c r="P224" s="23">
        <f>D224+G224+J224+M224</f>
        <v>96.01</v>
      </c>
      <c r="Q224" s="10">
        <f t="shared" si="449"/>
        <v>657.96</v>
      </c>
      <c r="R224" s="65">
        <f>ROUND(C224*31.82%,2)-0.02</f>
        <v>162.56</v>
      </c>
      <c r="S224" s="65">
        <f>ROUND(D224*15%,2)-0.03</f>
        <v>9.65</v>
      </c>
      <c r="T224" s="65">
        <f t="shared" si="500"/>
        <v>0</v>
      </c>
      <c r="U224" s="65">
        <f t="shared" si="501"/>
        <v>0</v>
      </c>
      <c r="V224" s="65">
        <f>ROUND(I224*31.82%,2)</f>
        <v>7.96</v>
      </c>
      <c r="W224" s="65">
        <f t="shared" si="503"/>
        <v>0.83</v>
      </c>
      <c r="X224" s="70">
        <f t="shared" si="504"/>
        <v>8.27</v>
      </c>
      <c r="Y224" s="70">
        <f>ROUND(M224*15%,2)-0.05</f>
        <v>3.85</v>
      </c>
      <c r="AH224" s="83">
        <f>ROUND(C224*25%,2)-0.03</f>
        <v>127.71</v>
      </c>
      <c r="AI224" s="83">
        <f t="shared" si="579"/>
        <v>16.13</v>
      </c>
      <c r="AJ224" s="83">
        <f t="shared" si="566"/>
        <v>0</v>
      </c>
      <c r="AK224" s="83">
        <f t="shared" si="567"/>
        <v>0</v>
      </c>
      <c r="AL224" s="83">
        <f>ROUND(I224*25%,2)-0.01</f>
        <v>6.24</v>
      </c>
      <c r="AM224" s="83">
        <f t="shared" si="580"/>
        <v>1.38</v>
      </c>
      <c r="AN224" s="83">
        <f t="shared" si="569"/>
        <v>6.5</v>
      </c>
      <c r="AO224" s="83">
        <f t="shared" si="570"/>
        <v>6.5</v>
      </c>
      <c r="AP224" s="70">
        <f t="shared" si="506"/>
        <v>290.27</v>
      </c>
      <c r="AQ224" s="70">
        <f t="shared" si="507"/>
        <v>25.78</v>
      </c>
      <c r="AR224" s="70">
        <f t="shared" si="508"/>
        <v>0</v>
      </c>
      <c r="AS224" s="70">
        <f t="shared" si="509"/>
        <v>0</v>
      </c>
      <c r="AT224" s="70">
        <f t="shared" si="510"/>
        <v>14.2</v>
      </c>
      <c r="AU224" s="70">
        <f t="shared" si="511"/>
        <v>2.21</v>
      </c>
      <c r="AV224" s="70">
        <f t="shared" si="512"/>
        <v>14.77</v>
      </c>
      <c r="AW224" s="70">
        <f t="shared" si="513"/>
        <v>10.35</v>
      </c>
      <c r="AX224" s="70">
        <f t="shared" si="571"/>
        <v>127.74</v>
      </c>
      <c r="AY224" s="70">
        <f t="shared" si="572"/>
        <v>16.13</v>
      </c>
      <c r="AZ224" s="70">
        <f t="shared" si="573"/>
        <v>0</v>
      </c>
      <c r="BA224" s="70">
        <f t="shared" si="574"/>
        <v>0</v>
      </c>
      <c r="BB224" s="70">
        <f>ROUND(I224*25%,2)-0.01</f>
        <v>6.24</v>
      </c>
      <c r="BC224" s="70">
        <f>ROUND(J224*25%,2)-0.01</f>
        <v>1.3699999999999999</v>
      </c>
      <c r="BD224" s="70">
        <f t="shared" si="577"/>
        <v>6.5</v>
      </c>
      <c r="BE224" s="70">
        <f t="shared" si="578"/>
        <v>6.5</v>
      </c>
      <c r="BF224" s="70">
        <f t="shared" si="514"/>
        <v>418.01</v>
      </c>
      <c r="BG224" s="70">
        <f t="shared" si="515"/>
        <v>41.91</v>
      </c>
      <c r="BH224" s="70">
        <f t="shared" si="516"/>
        <v>0</v>
      </c>
      <c r="BI224" s="70">
        <f t="shared" si="517"/>
        <v>0</v>
      </c>
      <c r="BJ224" s="70">
        <f t="shared" si="518"/>
        <v>20.439999999999998</v>
      </c>
      <c r="BK224" s="70">
        <f t="shared" si="519"/>
        <v>3.58</v>
      </c>
      <c r="BL224" s="70">
        <f t="shared" si="520"/>
        <v>21.27</v>
      </c>
      <c r="BM224" s="70">
        <f t="shared" si="521"/>
        <v>16.850000000000001</v>
      </c>
      <c r="BN224" s="98">
        <v>510.95</v>
      </c>
      <c r="BO224" s="100">
        <v>91.01</v>
      </c>
      <c r="BP224" s="99">
        <v>0</v>
      </c>
      <c r="BQ224" s="99">
        <v>0</v>
      </c>
      <c r="BR224" s="98">
        <v>25</v>
      </c>
      <c r="BS224" s="98">
        <v>5.5</v>
      </c>
      <c r="BT224" s="98">
        <v>26</v>
      </c>
      <c r="BU224" s="99">
        <v>26</v>
      </c>
      <c r="BV224" s="70">
        <f t="shared" si="522"/>
        <v>92.94</v>
      </c>
      <c r="BW224" s="70">
        <f t="shared" si="523"/>
        <v>49.1</v>
      </c>
      <c r="BX224" s="70">
        <f t="shared" si="524"/>
        <v>0</v>
      </c>
      <c r="BY224" s="70">
        <f t="shared" si="525"/>
        <v>0</v>
      </c>
      <c r="BZ224" s="70">
        <f t="shared" si="526"/>
        <v>4.5599999999999996</v>
      </c>
      <c r="CA224" s="70">
        <f t="shared" si="527"/>
        <v>1.92</v>
      </c>
      <c r="CB224" s="70">
        <f t="shared" si="528"/>
        <v>4.7300000000000004</v>
      </c>
      <c r="CC224" s="156">
        <f t="shared" si="529"/>
        <v>9.15</v>
      </c>
      <c r="CD224" s="121">
        <f t="shared" si="489"/>
        <v>92.94</v>
      </c>
      <c r="CE224" s="70">
        <f>ROUND(BW224*75%,2)</f>
        <v>36.83</v>
      </c>
      <c r="CF224" s="70">
        <f t="shared" si="530"/>
        <v>0</v>
      </c>
      <c r="CG224" s="70">
        <f t="shared" si="531"/>
        <v>0</v>
      </c>
      <c r="CH224" s="70">
        <f t="shared" si="532"/>
        <v>4.5599999999999996</v>
      </c>
      <c r="CI224" s="70">
        <f t="shared" si="533"/>
        <v>1.92</v>
      </c>
      <c r="CJ224" s="70">
        <f t="shared" si="534"/>
        <v>4.7300000000000004</v>
      </c>
      <c r="CK224" s="70">
        <f t="shared" si="535"/>
        <v>9.15</v>
      </c>
      <c r="CL224" s="70"/>
      <c r="CM224" s="70">
        <f t="shared" si="536"/>
        <v>510.95</v>
      </c>
      <c r="CN224" s="70">
        <f t="shared" si="537"/>
        <v>78.739999999999995</v>
      </c>
      <c r="CO224" s="70">
        <f t="shared" si="538"/>
        <v>0</v>
      </c>
      <c r="CP224" s="70">
        <f t="shared" si="539"/>
        <v>0</v>
      </c>
      <c r="CQ224" s="70">
        <f t="shared" si="540"/>
        <v>24.999999999999996</v>
      </c>
      <c r="CR224" s="70">
        <f t="shared" si="541"/>
        <v>5.5</v>
      </c>
      <c r="CS224" s="70">
        <f t="shared" si="542"/>
        <v>26</v>
      </c>
      <c r="CT224" s="70">
        <f t="shared" si="543"/>
        <v>26</v>
      </c>
    </row>
    <row r="225" spans="1:98" s="41" customFormat="1" ht="20.100000000000001" customHeight="1">
      <c r="A225" s="38"/>
      <c r="B225" s="44" t="s">
        <v>177</v>
      </c>
      <c r="C225" s="40">
        <f>+C224+C223+C219+C216+C215+C211+C208+C207+C200+C199+C198+C197+C194+C193+C189</f>
        <v>7764</v>
      </c>
      <c r="D225" s="40">
        <f t="shared" ref="D225:K225" si="585">+D224+D223+D219+D216+D215+D211+D208+D207+D200+D199+D198+D197+D194+D193+D189</f>
        <v>1621</v>
      </c>
      <c r="E225" s="40">
        <f t="shared" si="585"/>
        <v>9385</v>
      </c>
      <c r="F225" s="40">
        <f t="shared" si="585"/>
        <v>2342</v>
      </c>
      <c r="G225" s="40">
        <f t="shared" si="585"/>
        <v>853</v>
      </c>
      <c r="H225" s="40">
        <f t="shared" si="585"/>
        <v>3195</v>
      </c>
      <c r="I225" s="40">
        <f t="shared" si="585"/>
        <v>620</v>
      </c>
      <c r="J225" s="40">
        <f t="shared" si="585"/>
        <v>123</v>
      </c>
      <c r="K225" s="40">
        <f t="shared" si="585"/>
        <v>743.00000000000011</v>
      </c>
      <c r="L225" s="40">
        <f>+L224+L223+L219+L216+L215+L211+L208+L207+L200+L199+L198+L197+L194+L193+L189</f>
        <v>854</v>
      </c>
      <c r="M225" s="40">
        <f t="shared" ref="M225:BX225" si="586">+M224+M223+M219+M216+M215+M211+M208+M207+M200+M199+M198+M197+M194+M193+M189</f>
        <v>313</v>
      </c>
      <c r="N225" s="40">
        <f t="shared" si="586"/>
        <v>1167</v>
      </c>
      <c r="O225" s="40">
        <f t="shared" si="586"/>
        <v>11579.999999999998</v>
      </c>
      <c r="P225" s="40">
        <f t="shared" si="586"/>
        <v>2910</v>
      </c>
      <c r="Q225" s="40">
        <f t="shared" si="586"/>
        <v>14489.999999999998</v>
      </c>
      <c r="R225" s="40">
        <f t="shared" si="586"/>
        <v>2470.4999999999995</v>
      </c>
      <c r="S225" s="40">
        <f t="shared" si="586"/>
        <v>243.15</v>
      </c>
      <c r="T225" s="40">
        <f t="shared" si="586"/>
        <v>745.22</v>
      </c>
      <c r="U225" s="40">
        <f t="shared" si="586"/>
        <v>127.95</v>
      </c>
      <c r="V225" s="40">
        <f t="shared" si="586"/>
        <v>197.28000000000003</v>
      </c>
      <c r="W225" s="78">
        <f t="shared" si="586"/>
        <v>18.45</v>
      </c>
      <c r="X225" s="40">
        <f t="shared" si="586"/>
        <v>271.74</v>
      </c>
      <c r="Y225" s="40">
        <f t="shared" si="586"/>
        <v>46.949999999999996</v>
      </c>
      <c r="Z225" s="40">
        <f t="shared" si="586"/>
        <v>0</v>
      </c>
      <c r="AA225" s="40">
        <f t="shared" si="586"/>
        <v>0</v>
      </c>
      <c r="AB225" s="40">
        <f t="shared" si="586"/>
        <v>0</v>
      </c>
      <c r="AC225" s="40">
        <f t="shared" si="586"/>
        <v>0</v>
      </c>
      <c r="AD225" s="40">
        <f t="shared" si="586"/>
        <v>0</v>
      </c>
      <c r="AE225" s="40">
        <f t="shared" si="586"/>
        <v>0</v>
      </c>
      <c r="AF225" s="40">
        <f t="shared" si="586"/>
        <v>0</v>
      </c>
      <c r="AG225" s="40">
        <f t="shared" si="586"/>
        <v>0</v>
      </c>
      <c r="AH225" s="40">
        <f t="shared" si="586"/>
        <v>1941</v>
      </c>
      <c r="AI225" s="40">
        <f t="shared" si="586"/>
        <v>405.24999999999994</v>
      </c>
      <c r="AJ225" s="40">
        <f t="shared" si="586"/>
        <v>585.5</v>
      </c>
      <c r="AK225" s="40">
        <f t="shared" si="586"/>
        <v>213.25</v>
      </c>
      <c r="AL225" s="40">
        <f t="shared" si="586"/>
        <v>155</v>
      </c>
      <c r="AM225" s="40">
        <f t="shared" si="586"/>
        <v>30.75</v>
      </c>
      <c r="AN225" s="40">
        <f t="shared" si="586"/>
        <v>213.49999999999997</v>
      </c>
      <c r="AO225" s="40">
        <f t="shared" si="586"/>
        <v>78.25</v>
      </c>
      <c r="AP225" s="40">
        <f t="shared" si="586"/>
        <v>4411.5</v>
      </c>
      <c r="AQ225" s="40">
        <f t="shared" si="586"/>
        <v>648.4</v>
      </c>
      <c r="AR225" s="40">
        <f t="shared" si="586"/>
        <v>1330.72</v>
      </c>
      <c r="AS225" s="40">
        <f t="shared" si="586"/>
        <v>341.2</v>
      </c>
      <c r="AT225" s="40">
        <f t="shared" si="586"/>
        <v>352.28000000000003</v>
      </c>
      <c r="AU225" s="40">
        <f t="shared" si="586"/>
        <v>49.199999999999996</v>
      </c>
      <c r="AV225" s="40">
        <f t="shared" si="586"/>
        <v>485.24</v>
      </c>
      <c r="AW225" s="40">
        <f t="shared" si="586"/>
        <v>125.19999999999999</v>
      </c>
      <c r="AX225" s="40">
        <f t="shared" si="586"/>
        <v>1868.58</v>
      </c>
      <c r="AY225" s="40">
        <f t="shared" si="586"/>
        <v>306.74</v>
      </c>
      <c r="AZ225" s="40">
        <f t="shared" si="586"/>
        <v>585.5</v>
      </c>
      <c r="BA225" s="40">
        <f t="shared" si="586"/>
        <v>213.25</v>
      </c>
      <c r="BB225" s="40">
        <f t="shared" si="586"/>
        <v>155</v>
      </c>
      <c r="BC225" s="40">
        <f t="shared" si="586"/>
        <v>30.75</v>
      </c>
      <c r="BD225" s="40">
        <f t="shared" si="586"/>
        <v>151.36000000000001</v>
      </c>
      <c r="BE225" s="40">
        <f t="shared" si="586"/>
        <v>72.3</v>
      </c>
      <c r="BF225" s="40">
        <f t="shared" si="586"/>
        <v>6280.08</v>
      </c>
      <c r="BG225" s="40">
        <f t="shared" si="586"/>
        <v>955.13999999999987</v>
      </c>
      <c r="BH225" s="40">
        <f t="shared" si="586"/>
        <v>1916.2199999999998</v>
      </c>
      <c r="BI225" s="40">
        <f t="shared" si="586"/>
        <v>554.44999999999993</v>
      </c>
      <c r="BJ225" s="40">
        <f t="shared" si="586"/>
        <v>507.28</v>
      </c>
      <c r="BK225" s="40">
        <f t="shared" si="586"/>
        <v>79.95</v>
      </c>
      <c r="BL225" s="40">
        <f t="shared" si="586"/>
        <v>636.6</v>
      </c>
      <c r="BM225" s="40">
        <f t="shared" si="586"/>
        <v>197.50000000000003</v>
      </c>
      <c r="BN225" s="111">
        <f t="shared" si="586"/>
        <v>7764</v>
      </c>
      <c r="BO225" s="111">
        <f t="shared" si="586"/>
        <v>1621</v>
      </c>
      <c r="BP225" s="111">
        <f t="shared" si="586"/>
        <v>2342</v>
      </c>
      <c r="BQ225" s="111">
        <f t="shared" si="586"/>
        <v>853</v>
      </c>
      <c r="BR225" s="111">
        <f t="shared" si="586"/>
        <v>620</v>
      </c>
      <c r="BS225" s="111">
        <f t="shared" si="586"/>
        <v>123</v>
      </c>
      <c r="BT225" s="111">
        <f t="shared" si="586"/>
        <v>854</v>
      </c>
      <c r="BU225" s="111">
        <f t="shared" si="586"/>
        <v>313</v>
      </c>
      <c r="BV225" s="111">
        <f t="shared" si="586"/>
        <v>1483.92</v>
      </c>
      <c r="BW225" s="111">
        <f t="shared" si="586"/>
        <v>665.86000000000013</v>
      </c>
      <c r="BX225" s="122">
        <f t="shared" si="586"/>
        <v>425.78000000000003</v>
      </c>
      <c r="BY225" s="122">
        <f t="shared" ref="BY225:CT225" si="587">+BY224+BY223+BY219+BY216+BY215+BY211+BY208+BY207+BY200+BY199+BY198+BY197+BY194+BY193+BY189</f>
        <v>298.55</v>
      </c>
      <c r="BZ225" s="122">
        <f t="shared" si="587"/>
        <v>112.71999999999997</v>
      </c>
      <c r="CA225" s="122">
        <f t="shared" si="587"/>
        <v>43.05</v>
      </c>
      <c r="CB225" s="122">
        <f t="shared" si="587"/>
        <v>217.40000000000003</v>
      </c>
      <c r="CC225" s="157">
        <f t="shared" si="587"/>
        <v>115.5</v>
      </c>
      <c r="CD225" s="111">
        <f t="shared" si="587"/>
        <v>1426.0900000000001</v>
      </c>
      <c r="CE225" s="111">
        <f t="shared" si="587"/>
        <v>503.48999999999995</v>
      </c>
      <c r="CF225" s="111">
        <f t="shared" si="587"/>
        <v>425.78000000000003</v>
      </c>
      <c r="CG225" s="111">
        <f t="shared" si="587"/>
        <v>298.55</v>
      </c>
      <c r="CH225" s="111">
        <f t="shared" si="587"/>
        <v>112.71999999999997</v>
      </c>
      <c r="CI225" s="111">
        <f t="shared" si="587"/>
        <v>43.05</v>
      </c>
      <c r="CJ225" s="111">
        <f t="shared" si="587"/>
        <v>217.40000000000003</v>
      </c>
      <c r="CK225" s="111">
        <f t="shared" si="587"/>
        <v>115.5</v>
      </c>
      <c r="CL225" s="111">
        <f t="shared" si="587"/>
        <v>57.83</v>
      </c>
      <c r="CM225" s="111">
        <f t="shared" si="587"/>
        <v>7764</v>
      </c>
      <c r="CN225" s="111">
        <f t="shared" si="587"/>
        <v>1458.6299999999999</v>
      </c>
      <c r="CO225" s="111">
        <f t="shared" si="587"/>
        <v>2342</v>
      </c>
      <c r="CP225" s="111">
        <f t="shared" si="587"/>
        <v>853</v>
      </c>
      <c r="CQ225" s="111">
        <f t="shared" si="587"/>
        <v>620</v>
      </c>
      <c r="CR225" s="111">
        <f t="shared" si="587"/>
        <v>123</v>
      </c>
      <c r="CS225" s="111">
        <f t="shared" si="587"/>
        <v>854</v>
      </c>
      <c r="CT225" s="111">
        <f t="shared" si="587"/>
        <v>313</v>
      </c>
    </row>
    <row r="226" spans="1:98" ht="20.100000000000001" customHeight="1">
      <c r="A226" s="19">
        <v>30</v>
      </c>
      <c r="B226" s="34" t="s">
        <v>178</v>
      </c>
      <c r="C226" s="21">
        <v>3045</v>
      </c>
      <c r="D226" s="21">
        <v>291</v>
      </c>
      <c r="E226" s="10">
        <f t="shared" ref="E226" si="588">C226+D226</f>
        <v>3336</v>
      </c>
      <c r="F226" s="21">
        <v>347</v>
      </c>
      <c r="G226" s="42">
        <v>62</v>
      </c>
      <c r="H226" s="10">
        <f t="shared" ref="H226" si="589">F226+G226</f>
        <v>409</v>
      </c>
      <c r="I226" s="21">
        <v>0</v>
      </c>
      <c r="J226" s="21">
        <v>0</v>
      </c>
      <c r="K226" s="10">
        <f>I226+J226</f>
        <v>0</v>
      </c>
      <c r="L226" s="42">
        <v>299</v>
      </c>
      <c r="M226" s="42">
        <v>43</v>
      </c>
      <c r="N226" s="10">
        <f t="shared" si="464"/>
        <v>342</v>
      </c>
      <c r="O226" s="10">
        <f>C226+F226+I226+L226</f>
        <v>3691</v>
      </c>
      <c r="P226" s="23">
        <f>D226+G226+J226+M226</f>
        <v>396</v>
      </c>
      <c r="Q226" s="10">
        <f t="shared" si="449"/>
        <v>4087</v>
      </c>
      <c r="R226" s="65">
        <f t="shared" si="498"/>
        <v>968.92</v>
      </c>
      <c r="S226" s="65">
        <f t="shared" si="499"/>
        <v>43.65</v>
      </c>
      <c r="T226" s="65">
        <f t="shared" si="500"/>
        <v>110.42</v>
      </c>
      <c r="U226" s="65">
        <f t="shared" si="501"/>
        <v>9.3000000000000007</v>
      </c>
      <c r="V226" s="65">
        <f t="shared" si="502"/>
        <v>0</v>
      </c>
      <c r="W226" s="65">
        <f t="shared" si="503"/>
        <v>0</v>
      </c>
      <c r="X226" s="70">
        <f t="shared" si="504"/>
        <v>95.14</v>
      </c>
      <c r="Y226" s="70">
        <f t="shared" si="505"/>
        <v>6.45</v>
      </c>
      <c r="AH226" s="83">
        <f t="shared" si="565"/>
        <v>761.25</v>
      </c>
      <c r="AI226" s="83">
        <f t="shared" si="579"/>
        <v>72.75</v>
      </c>
      <c r="AJ226" s="83">
        <f t="shared" si="566"/>
        <v>86.75</v>
      </c>
      <c r="AK226" s="83">
        <f t="shared" si="567"/>
        <v>15.5</v>
      </c>
      <c r="AL226" s="83">
        <f t="shared" si="568"/>
        <v>0</v>
      </c>
      <c r="AM226" s="83">
        <f t="shared" si="580"/>
        <v>0</v>
      </c>
      <c r="AN226" s="83">
        <f t="shared" si="569"/>
        <v>74.75</v>
      </c>
      <c r="AO226" s="83">
        <f t="shared" si="570"/>
        <v>10.75</v>
      </c>
      <c r="AP226" s="70">
        <f t="shared" si="506"/>
        <v>1730.17</v>
      </c>
      <c r="AQ226" s="70">
        <f t="shared" si="507"/>
        <v>116.4</v>
      </c>
      <c r="AR226" s="70">
        <f t="shared" si="508"/>
        <v>197.17000000000002</v>
      </c>
      <c r="AS226" s="70">
        <f t="shared" si="509"/>
        <v>24.8</v>
      </c>
      <c r="AT226" s="70">
        <f t="shared" si="510"/>
        <v>0</v>
      </c>
      <c r="AU226" s="70">
        <f t="shared" si="511"/>
        <v>0</v>
      </c>
      <c r="AV226" s="70">
        <f t="shared" si="512"/>
        <v>169.89</v>
      </c>
      <c r="AW226" s="70">
        <f t="shared" si="513"/>
        <v>17.2</v>
      </c>
      <c r="AX226" s="70">
        <v>871.1</v>
      </c>
      <c r="AY226" s="70">
        <f t="shared" si="572"/>
        <v>72.75</v>
      </c>
      <c r="AZ226" s="70">
        <f t="shared" si="573"/>
        <v>86.75</v>
      </c>
      <c r="BA226" s="70">
        <f t="shared" si="574"/>
        <v>15.5</v>
      </c>
      <c r="BB226" s="70">
        <f t="shared" si="575"/>
        <v>0</v>
      </c>
      <c r="BC226" s="70">
        <f t="shared" si="576"/>
        <v>0</v>
      </c>
      <c r="BD226" s="70">
        <f t="shared" si="577"/>
        <v>74.75</v>
      </c>
      <c r="BE226" s="70">
        <f t="shared" si="578"/>
        <v>10.75</v>
      </c>
      <c r="BF226" s="70">
        <f t="shared" si="514"/>
        <v>2601.27</v>
      </c>
      <c r="BG226" s="70">
        <f t="shared" si="515"/>
        <v>189.15</v>
      </c>
      <c r="BH226" s="70">
        <f t="shared" si="516"/>
        <v>283.92</v>
      </c>
      <c r="BI226" s="70">
        <f t="shared" si="517"/>
        <v>40.299999999999997</v>
      </c>
      <c r="BJ226" s="70">
        <f t="shared" si="518"/>
        <v>0</v>
      </c>
      <c r="BK226" s="70">
        <f t="shared" si="519"/>
        <v>0</v>
      </c>
      <c r="BL226" s="70">
        <f t="shared" si="520"/>
        <v>244.64</v>
      </c>
      <c r="BM226" s="70">
        <f t="shared" si="521"/>
        <v>27.95</v>
      </c>
      <c r="BN226" s="70">
        <v>3045</v>
      </c>
      <c r="BO226" s="70">
        <v>291</v>
      </c>
      <c r="BP226" s="70">
        <v>347</v>
      </c>
      <c r="BQ226" s="92">
        <v>62</v>
      </c>
      <c r="BR226" s="92">
        <v>0</v>
      </c>
      <c r="BS226" s="92">
        <v>0</v>
      </c>
      <c r="BT226" s="92">
        <v>299</v>
      </c>
      <c r="BU226" s="92">
        <v>43</v>
      </c>
      <c r="BV226" s="70">
        <f t="shared" si="522"/>
        <v>443.73</v>
      </c>
      <c r="BW226" s="70">
        <f t="shared" si="523"/>
        <v>101.85</v>
      </c>
      <c r="BX226" s="70">
        <f t="shared" si="524"/>
        <v>63.08</v>
      </c>
      <c r="BY226" s="70">
        <f t="shared" si="525"/>
        <v>21.7</v>
      </c>
      <c r="BZ226" s="70">
        <f t="shared" si="526"/>
        <v>0</v>
      </c>
      <c r="CA226" s="70">
        <f t="shared" si="527"/>
        <v>0</v>
      </c>
      <c r="CB226" s="70">
        <f t="shared" si="528"/>
        <v>54.36</v>
      </c>
      <c r="CC226" s="156">
        <f t="shared" si="529"/>
        <v>15.05</v>
      </c>
      <c r="CD226" s="121">
        <f t="shared" si="489"/>
        <v>443.73</v>
      </c>
      <c r="CE226" s="121">
        <f t="shared" si="489"/>
        <v>101.85</v>
      </c>
      <c r="CF226" s="70">
        <f t="shared" si="530"/>
        <v>63.08</v>
      </c>
      <c r="CG226" s="70">
        <f t="shared" si="531"/>
        <v>21.7</v>
      </c>
      <c r="CH226" s="70">
        <f t="shared" si="532"/>
        <v>0</v>
      </c>
      <c r="CI226" s="70">
        <f t="shared" si="533"/>
        <v>0</v>
      </c>
      <c r="CJ226" s="70">
        <f t="shared" si="534"/>
        <v>54.36</v>
      </c>
      <c r="CK226" s="70">
        <f t="shared" si="535"/>
        <v>15.05</v>
      </c>
      <c r="CL226" s="70"/>
      <c r="CM226" s="70">
        <f t="shared" si="536"/>
        <v>3045</v>
      </c>
      <c r="CN226" s="70">
        <f t="shared" si="537"/>
        <v>291</v>
      </c>
      <c r="CO226" s="70">
        <f t="shared" si="538"/>
        <v>347</v>
      </c>
      <c r="CP226" s="70">
        <f t="shared" si="539"/>
        <v>62</v>
      </c>
      <c r="CQ226" s="70">
        <f t="shared" si="540"/>
        <v>0</v>
      </c>
      <c r="CR226" s="70">
        <f t="shared" si="541"/>
        <v>0</v>
      </c>
      <c r="CS226" s="70">
        <f t="shared" si="542"/>
        <v>299</v>
      </c>
      <c r="CT226" s="70">
        <f t="shared" si="543"/>
        <v>43</v>
      </c>
    </row>
    <row r="227" spans="1:98" s="41" customFormat="1" ht="20.100000000000001" customHeight="1">
      <c r="A227" s="38"/>
      <c r="B227" s="44" t="s">
        <v>179</v>
      </c>
      <c r="C227" s="40">
        <f t="shared" ref="C227:BN227" si="590">C226</f>
        <v>3045</v>
      </c>
      <c r="D227" s="40">
        <f t="shared" si="590"/>
        <v>291</v>
      </c>
      <c r="E227" s="40">
        <f t="shared" si="590"/>
        <v>3336</v>
      </c>
      <c r="F227" s="40">
        <f t="shared" si="590"/>
        <v>347</v>
      </c>
      <c r="G227" s="40">
        <f t="shared" si="590"/>
        <v>62</v>
      </c>
      <c r="H227" s="40">
        <f t="shared" si="590"/>
        <v>409</v>
      </c>
      <c r="I227" s="40">
        <f t="shared" si="590"/>
        <v>0</v>
      </c>
      <c r="J227" s="40">
        <f t="shared" si="590"/>
        <v>0</v>
      </c>
      <c r="K227" s="40">
        <f t="shared" si="590"/>
        <v>0</v>
      </c>
      <c r="L227" s="40">
        <f t="shared" si="590"/>
        <v>299</v>
      </c>
      <c r="M227" s="40">
        <f t="shared" si="590"/>
        <v>43</v>
      </c>
      <c r="N227" s="40">
        <f t="shared" si="590"/>
        <v>342</v>
      </c>
      <c r="O227" s="40">
        <f t="shared" si="590"/>
        <v>3691</v>
      </c>
      <c r="P227" s="40">
        <f t="shared" si="590"/>
        <v>396</v>
      </c>
      <c r="Q227" s="40">
        <f t="shared" si="590"/>
        <v>4087</v>
      </c>
      <c r="R227" s="40">
        <f t="shared" si="590"/>
        <v>968.92</v>
      </c>
      <c r="S227" s="40">
        <f t="shared" si="590"/>
        <v>43.65</v>
      </c>
      <c r="T227" s="40">
        <f t="shared" si="590"/>
        <v>110.42</v>
      </c>
      <c r="U227" s="40">
        <f t="shared" si="590"/>
        <v>9.3000000000000007</v>
      </c>
      <c r="V227" s="40">
        <f t="shared" si="590"/>
        <v>0</v>
      </c>
      <c r="W227" s="78">
        <f t="shared" si="590"/>
        <v>0</v>
      </c>
      <c r="X227" s="40">
        <f t="shared" si="590"/>
        <v>95.14</v>
      </c>
      <c r="Y227" s="40">
        <f t="shared" si="590"/>
        <v>6.45</v>
      </c>
      <c r="Z227" s="40">
        <f t="shared" si="590"/>
        <v>0</v>
      </c>
      <c r="AA227" s="40">
        <f t="shared" si="590"/>
        <v>0</v>
      </c>
      <c r="AB227" s="40">
        <f t="shared" si="590"/>
        <v>0</v>
      </c>
      <c r="AC227" s="40">
        <f t="shared" si="590"/>
        <v>0</v>
      </c>
      <c r="AD227" s="40">
        <f t="shared" si="590"/>
        <v>0</v>
      </c>
      <c r="AE227" s="40">
        <f t="shared" si="590"/>
        <v>0</v>
      </c>
      <c r="AF227" s="40">
        <f t="shared" si="590"/>
        <v>0</v>
      </c>
      <c r="AG227" s="40">
        <f t="shared" si="590"/>
        <v>0</v>
      </c>
      <c r="AH227" s="40">
        <f t="shared" si="590"/>
        <v>761.25</v>
      </c>
      <c r="AI227" s="40">
        <f t="shared" si="590"/>
        <v>72.75</v>
      </c>
      <c r="AJ227" s="40">
        <f t="shared" si="590"/>
        <v>86.75</v>
      </c>
      <c r="AK227" s="40">
        <f t="shared" si="590"/>
        <v>15.5</v>
      </c>
      <c r="AL227" s="40">
        <f t="shared" si="590"/>
        <v>0</v>
      </c>
      <c r="AM227" s="40">
        <f t="shared" si="590"/>
        <v>0</v>
      </c>
      <c r="AN227" s="40">
        <f t="shared" si="590"/>
        <v>74.75</v>
      </c>
      <c r="AO227" s="40">
        <f t="shared" si="590"/>
        <v>10.75</v>
      </c>
      <c r="AP227" s="40">
        <f t="shared" si="590"/>
        <v>1730.17</v>
      </c>
      <c r="AQ227" s="40">
        <f t="shared" si="590"/>
        <v>116.4</v>
      </c>
      <c r="AR227" s="40">
        <f t="shared" si="590"/>
        <v>197.17000000000002</v>
      </c>
      <c r="AS227" s="40">
        <f t="shared" si="590"/>
        <v>24.8</v>
      </c>
      <c r="AT227" s="40">
        <f t="shared" si="590"/>
        <v>0</v>
      </c>
      <c r="AU227" s="40">
        <f t="shared" si="590"/>
        <v>0</v>
      </c>
      <c r="AV227" s="40">
        <f t="shared" si="590"/>
        <v>169.89</v>
      </c>
      <c r="AW227" s="40">
        <f t="shared" si="590"/>
        <v>17.2</v>
      </c>
      <c r="AX227" s="40">
        <f t="shared" si="590"/>
        <v>871.1</v>
      </c>
      <c r="AY227" s="40">
        <f t="shared" si="590"/>
        <v>72.75</v>
      </c>
      <c r="AZ227" s="40">
        <f t="shared" si="590"/>
        <v>86.75</v>
      </c>
      <c r="BA227" s="40">
        <f t="shared" si="590"/>
        <v>15.5</v>
      </c>
      <c r="BB227" s="40">
        <f t="shared" si="590"/>
        <v>0</v>
      </c>
      <c r="BC227" s="40">
        <f t="shared" si="590"/>
        <v>0</v>
      </c>
      <c r="BD227" s="40">
        <f t="shared" si="590"/>
        <v>74.75</v>
      </c>
      <c r="BE227" s="40">
        <f t="shared" si="590"/>
        <v>10.75</v>
      </c>
      <c r="BF227" s="40">
        <f t="shared" si="590"/>
        <v>2601.27</v>
      </c>
      <c r="BG227" s="40">
        <f t="shared" si="590"/>
        <v>189.15</v>
      </c>
      <c r="BH227" s="40">
        <f t="shared" si="590"/>
        <v>283.92</v>
      </c>
      <c r="BI227" s="40">
        <f t="shared" si="590"/>
        <v>40.299999999999997</v>
      </c>
      <c r="BJ227" s="40">
        <f t="shared" si="590"/>
        <v>0</v>
      </c>
      <c r="BK227" s="40">
        <f t="shared" si="590"/>
        <v>0</v>
      </c>
      <c r="BL227" s="40">
        <f t="shared" si="590"/>
        <v>244.64</v>
      </c>
      <c r="BM227" s="40">
        <f t="shared" si="590"/>
        <v>27.95</v>
      </c>
      <c r="BN227" s="111">
        <f t="shared" si="590"/>
        <v>3045</v>
      </c>
      <c r="BO227" s="111">
        <f t="shared" ref="BO227:CT227" si="591">BO226</f>
        <v>291</v>
      </c>
      <c r="BP227" s="111">
        <f t="shared" si="591"/>
        <v>347</v>
      </c>
      <c r="BQ227" s="111">
        <f t="shared" si="591"/>
        <v>62</v>
      </c>
      <c r="BR227" s="111">
        <f t="shared" si="591"/>
        <v>0</v>
      </c>
      <c r="BS227" s="111">
        <f t="shared" si="591"/>
        <v>0</v>
      </c>
      <c r="BT227" s="111">
        <f t="shared" si="591"/>
        <v>299</v>
      </c>
      <c r="BU227" s="111">
        <f t="shared" si="591"/>
        <v>43</v>
      </c>
      <c r="BV227" s="111">
        <f t="shared" si="591"/>
        <v>443.73</v>
      </c>
      <c r="BW227" s="111">
        <f t="shared" si="591"/>
        <v>101.85</v>
      </c>
      <c r="BX227" s="111">
        <f t="shared" si="591"/>
        <v>63.08</v>
      </c>
      <c r="BY227" s="111">
        <f t="shared" si="591"/>
        <v>21.7</v>
      </c>
      <c r="BZ227" s="111">
        <f t="shared" si="591"/>
        <v>0</v>
      </c>
      <c r="CA227" s="111">
        <f t="shared" si="591"/>
        <v>0</v>
      </c>
      <c r="CB227" s="111">
        <f t="shared" si="591"/>
        <v>54.36</v>
      </c>
      <c r="CC227" s="159">
        <f t="shared" si="591"/>
        <v>15.05</v>
      </c>
      <c r="CD227" s="111">
        <f t="shared" si="591"/>
        <v>443.73</v>
      </c>
      <c r="CE227" s="111">
        <f t="shared" si="591"/>
        <v>101.85</v>
      </c>
      <c r="CF227" s="111">
        <f t="shared" si="591"/>
        <v>63.08</v>
      </c>
      <c r="CG227" s="111">
        <f t="shared" si="591"/>
        <v>21.7</v>
      </c>
      <c r="CH227" s="111">
        <f t="shared" si="591"/>
        <v>0</v>
      </c>
      <c r="CI227" s="111">
        <f t="shared" si="591"/>
        <v>0</v>
      </c>
      <c r="CJ227" s="111">
        <f t="shared" si="591"/>
        <v>54.36</v>
      </c>
      <c r="CK227" s="111">
        <f t="shared" si="591"/>
        <v>15.05</v>
      </c>
      <c r="CL227" s="111">
        <f t="shared" si="591"/>
        <v>0</v>
      </c>
      <c r="CM227" s="111">
        <f t="shared" si="591"/>
        <v>3045</v>
      </c>
      <c r="CN227" s="111">
        <f t="shared" si="591"/>
        <v>291</v>
      </c>
      <c r="CO227" s="111">
        <f t="shared" si="591"/>
        <v>347</v>
      </c>
      <c r="CP227" s="111">
        <f t="shared" si="591"/>
        <v>62</v>
      </c>
      <c r="CQ227" s="111">
        <f t="shared" si="591"/>
        <v>0</v>
      </c>
      <c r="CR227" s="111">
        <f t="shared" si="591"/>
        <v>0</v>
      </c>
      <c r="CS227" s="111">
        <f t="shared" si="591"/>
        <v>299</v>
      </c>
      <c r="CT227" s="111">
        <f t="shared" si="591"/>
        <v>43</v>
      </c>
    </row>
    <row r="228" spans="1:98" ht="20.100000000000001" customHeight="1">
      <c r="A228" s="19">
        <v>1</v>
      </c>
      <c r="B228" s="20" t="s">
        <v>180</v>
      </c>
      <c r="C228" s="21">
        <v>900</v>
      </c>
      <c r="D228" s="21">
        <v>180</v>
      </c>
      <c r="E228" s="10">
        <f t="shared" ref="E228:E229" si="592">C228+D228</f>
        <v>1080</v>
      </c>
      <c r="F228" s="21">
        <v>0</v>
      </c>
      <c r="G228" s="42">
        <v>0</v>
      </c>
      <c r="H228" s="10">
        <f t="shared" ref="H228:H229" si="593">F228+G228</f>
        <v>0</v>
      </c>
      <c r="I228" s="21">
        <v>50</v>
      </c>
      <c r="J228" s="21">
        <v>15</v>
      </c>
      <c r="K228" s="10">
        <f t="shared" ref="K228:K241" si="594">I228+J228</f>
        <v>65</v>
      </c>
      <c r="L228" s="42">
        <v>80</v>
      </c>
      <c r="M228" s="42">
        <v>15</v>
      </c>
      <c r="N228" s="10">
        <f t="shared" si="464"/>
        <v>95</v>
      </c>
      <c r="O228" s="10">
        <f>C228+F228+I228+L228</f>
        <v>1030</v>
      </c>
      <c r="P228" s="23">
        <f>D228+G228+J228+M228</f>
        <v>210</v>
      </c>
      <c r="Q228" s="10">
        <f t="shared" si="449"/>
        <v>1240</v>
      </c>
      <c r="R228" s="65">
        <f t="shared" si="498"/>
        <v>286.38</v>
      </c>
      <c r="S228" s="65">
        <f t="shared" si="499"/>
        <v>27</v>
      </c>
      <c r="T228" s="65">
        <f t="shared" si="500"/>
        <v>0</v>
      </c>
      <c r="U228" s="65">
        <f t="shared" si="501"/>
        <v>0</v>
      </c>
      <c r="V228" s="65">
        <f t="shared" si="502"/>
        <v>15.91</v>
      </c>
      <c r="W228" s="65">
        <f t="shared" si="503"/>
        <v>2.25</v>
      </c>
      <c r="X228" s="70">
        <f t="shared" si="504"/>
        <v>25.46</v>
      </c>
      <c r="Y228" s="70">
        <f t="shared" si="505"/>
        <v>2.25</v>
      </c>
      <c r="AH228" s="83">
        <f t="shared" si="565"/>
        <v>225</v>
      </c>
      <c r="AI228" s="83">
        <f t="shared" si="579"/>
        <v>45</v>
      </c>
      <c r="AJ228" s="83">
        <f t="shared" si="566"/>
        <v>0</v>
      </c>
      <c r="AK228" s="83">
        <f t="shared" si="567"/>
        <v>0</v>
      </c>
      <c r="AL228" s="83">
        <f t="shared" si="568"/>
        <v>12.5</v>
      </c>
      <c r="AM228" s="83">
        <f t="shared" si="580"/>
        <v>3.75</v>
      </c>
      <c r="AN228" s="83">
        <f t="shared" si="569"/>
        <v>20</v>
      </c>
      <c r="AO228" s="83">
        <f t="shared" si="570"/>
        <v>3.75</v>
      </c>
      <c r="AP228" s="70">
        <f t="shared" si="506"/>
        <v>511.38</v>
      </c>
      <c r="AQ228" s="70">
        <f t="shared" si="507"/>
        <v>72</v>
      </c>
      <c r="AR228" s="70">
        <f t="shared" si="508"/>
        <v>0</v>
      </c>
      <c r="AS228" s="70">
        <f t="shared" si="509"/>
        <v>0</v>
      </c>
      <c r="AT228" s="70">
        <f t="shared" si="510"/>
        <v>28.41</v>
      </c>
      <c r="AU228" s="70">
        <f t="shared" si="511"/>
        <v>6</v>
      </c>
      <c r="AV228" s="70">
        <f t="shared" si="512"/>
        <v>45.46</v>
      </c>
      <c r="AW228" s="70">
        <f t="shared" si="513"/>
        <v>6</v>
      </c>
      <c r="AX228" s="70">
        <f t="shared" si="571"/>
        <v>225</v>
      </c>
      <c r="AY228" s="93">
        <f>ROUND(D228*16.66%,2)</f>
        <v>29.99</v>
      </c>
      <c r="AZ228" s="70">
        <f t="shared" si="573"/>
        <v>0</v>
      </c>
      <c r="BA228" s="70">
        <f t="shared" si="574"/>
        <v>0</v>
      </c>
      <c r="BB228" s="70">
        <f t="shared" si="575"/>
        <v>12.5</v>
      </c>
      <c r="BC228" s="70">
        <f t="shared" si="576"/>
        <v>3.75</v>
      </c>
      <c r="BD228" s="70">
        <f t="shared" si="577"/>
        <v>20</v>
      </c>
      <c r="BE228" s="70">
        <f t="shared" si="578"/>
        <v>3.75</v>
      </c>
      <c r="BF228" s="70">
        <f t="shared" si="514"/>
        <v>736.38</v>
      </c>
      <c r="BG228" s="70">
        <f t="shared" si="515"/>
        <v>101.99</v>
      </c>
      <c r="BH228" s="70">
        <f t="shared" si="516"/>
        <v>0</v>
      </c>
      <c r="BI228" s="70">
        <f t="shared" si="517"/>
        <v>0</v>
      </c>
      <c r="BJ228" s="70">
        <f t="shared" si="518"/>
        <v>40.909999999999997</v>
      </c>
      <c r="BK228" s="70">
        <f t="shared" si="519"/>
        <v>9.75</v>
      </c>
      <c r="BL228" s="70">
        <f t="shared" si="520"/>
        <v>65.460000000000008</v>
      </c>
      <c r="BM228" s="70">
        <f t="shared" si="521"/>
        <v>9.75</v>
      </c>
      <c r="BN228" s="70">
        <v>900</v>
      </c>
      <c r="BO228" s="70">
        <v>180</v>
      </c>
      <c r="BP228" s="70">
        <v>0</v>
      </c>
      <c r="BQ228" s="92">
        <v>0</v>
      </c>
      <c r="BR228" s="92">
        <v>50</v>
      </c>
      <c r="BS228" s="92">
        <v>15</v>
      </c>
      <c r="BT228" s="92">
        <v>80</v>
      </c>
      <c r="BU228" s="92">
        <v>15</v>
      </c>
      <c r="BV228" s="70">
        <f t="shared" si="522"/>
        <v>163.62</v>
      </c>
      <c r="BW228" s="70">
        <f t="shared" si="523"/>
        <v>78.010000000000005</v>
      </c>
      <c r="BX228" s="70">
        <f t="shared" si="524"/>
        <v>0</v>
      </c>
      <c r="BY228" s="70">
        <f t="shared" si="525"/>
        <v>0</v>
      </c>
      <c r="BZ228" s="70">
        <f t="shared" si="526"/>
        <v>9.09</v>
      </c>
      <c r="CA228" s="70">
        <f t="shared" si="527"/>
        <v>5.25</v>
      </c>
      <c r="CB228" s="70">
        <f t="shared" si="528"/>
        <v>14.54</v>
      </c>
      <c r="CC228" s="156">
        <f t="shared" si="529"/>
        <v>5.25</v>
      </c>
      <c r="CD228" s="121">
        <f t="shared" si="489"/>
        <v>163.62</v>
      </c>
      <c r="CE228" s="70">
        <f>ROUND(BW228*75%,2)</f>
        <v>58.51</v>
      </c>
      <c r="CF228" s="70">
        <f t="shared" si="530"/>
        <v>0</v>
      </c>
      <c r="CG228" s="70">
        <f t="shared" si="531"/>
        <v>0</v>
      </c>
      <c r="CH228" s="70">
        <f t="shared" si="532"/>
        <v>9.09</v>
      </c>
      <c r="CI228" s="70">
        <f t="shared" si="533"/>
        <v>5.25</v>
      </c>
      <c r="CJ228" s="70">
        <f t="shared" si="534"/>
        <v>14.54</v>
      </c>
      <c r="CK228" s="70">
        <f t="shared" si="535"/>
        <v>5.25</v>
      </c>
      <c r="CL228" s="70"/>
      <c r="CM228" s="70">
        <f t="shared" si="536"/>
        <v>900</v>
      </c>
      <c r="CN228" s="70">
        <f t="shared" si="537"/>
        <v>160.5</v>
      </c>
      <c r="CO228" s="70">
        <f t="shared" si="538"/>
        <v>0</v>
      </c>
      <c r="CP228" s="70">
        <f t="shared" si="539"/>
        <v>0</v>
      </c>
      <c r="CQ228" s="70">
        <f t="shared" si="540"/>
        <v>50</v>
      </c>
      <c r="CR228" s="70">
        <f t="shared" si="541"/>
        <v>15</v>
      </c>
      <c r="CS228" s="70">
        <f t="shared" si="542"/>
        <v>80</v>
      </c>
      <c r="CT228" s="70">
        <f t="shared" si="543"/>
        <v>15</v>
      </c>
    </row>
    <row r="229" spans="1:98" ht="20.100000000000001" customHeight="1">
      <c r="A229" s="19">
        <v>2</v>
      </c>
      <c r="B229" s="20" t="s">
        <v>181</v>
      </c>
      <c r="C229" s="21">
        <v>143</v>
      </c>
      <c r="D229" s="21">
        <v>0</v>
      </c>
      <c r="E229" s="10">
        <f t="shared" si="592"/>
        <v>143</v>
      </c>
      <c r="F229" s="21">
        <v>0</v>
      </c>
      <c r="G229" s="42">
        <v>0</v>
      </c>
      <c r="H229" s="10">
        <f t="shared" si="593"/>
        <v>0</v>
      </c>
      <c r="I229" s="21">
        <v>0</v>
      </c>
      <c r="J229" s="21">
        <v>0</v>
      </c>
      <c r="K229" s="10">
        <f t="shared" si="594"/>
        <v>0</v>
      </c>
      <c r="L229" s="42">
        <v>0</v>
      </c>
      <c r="M229" s="42">
        <v>0</v>
      </c>
      <c r="N229" s="10">
        <f t="shared" si="464"/>
        <v>0</v>
      </c>
      <c r="O229" s="10">
        <f>C229+F229+I229+L229</f>
        <v>143</v>
      </c>
      <c r="P229" s="23">
        <f>D229+G229+J229+M229</f>
        <v>0</v>
      </c>
      <c r="Q229" s="10">
        <f t="shared" si="449"/>
        <v>143</v>
      </c>
      <c r="R229" s="65">
        <f t="shared" si="498"/>
        <v>45.5</v>
      </c>
      <c r="S229" s="65">
        <f t="shared" si="499"/>
        <v>0</v>
      </c>
      <c r="T229" s="65">
        <f t="shared" si="500"/>
        <v>0</v>
      </c>
      <c r="U229" s="65">
        <f t="shared" si="501"/>
        <v>0</v>
      </c>
      <c r="V229" s="65">
        <f t="shared" si="502"/>
        <v>0</v>
      </c>
      <c r="W229" s="65">
        <f t="shared" si="503"/>
        <v>0</v>
      </c>
      <c r="X229" s="70">
        <f t="shared" si="504"/>
        <v>0</v>
      </c>
      <c r="Y229" s="70">
        <f t="shared" si="505"/>
        <v>0</v>
      </c>
      <c r="AH229" s="83">
        <f t="shared" si="565"/>
        <v>35.75</v>
      </c>
      <c r="AI229" s="83">
        <f t="shared" si="579"/>
        <v>0</v>
      </c>
      <c r="AJ229" s="83">
        <f t="shared" si="566"/>
        <v>0</v>
      </c>
      <c r="AK229" s="83">
        <f t="shared" si="567"/>
        <v>0</v>
      </c>
      <c r="AL229" s="83">
        <f t="shared" si="568"/>
        <v>0</v>
      </c>
      <c r="AM229" s="83">
        <f t="shared" si="580"/>
        <v>0</v>
      </c>
      <c r="AN229" s="83">
        <f t="shared" si="569"/>
        <v>0</v>
      </c>
      <c r="AO229" s="83">
        <f t="shared" si="570"/>
        <v>0</v>
      </c>
      <c r="AP229" s="70">
        <f t="shared" si="506"/>
        <v>81.25</v>
      </c>
      <c r="AQ229" s="70">
        <f t="shared" si="507"/>
        <v>0</v>
      </c>
      <c r="AR229" s="70">
        <f t="shared" si="508"/>
        <v>0</v>
      </c>
      <c r="AS229" s="70">
        <f t="shared" si="509"/>
        <v>0</v>
      </c>
      <c r="AT229" s="70">
        <f t="shared" si="510"/>
        <v>0</v>
      </c>
      <c r="AU229" s="70">
        <f t="shared" si="511"/>
        <v>0</v>
      </c>
      <c r="AV229" s="70">
        <f t="shared" si="512"/>
        <v>0</v>
      </c>
      <c r="AW229" s="70">
        <f t="shared" si="513"/>
        <v>0</v>
      </c>
      <c r="AX229" s="70">
        <f t="shared" si="571"/>
        <v>35.75</v>
      </c>
      <c r="AY229" s="70">
        <f t="shared" si="572"/>
        <v>0</v>
      </c>
      <c r="AZ229" s="70">
        <f t="shared" si="573"/>
        <v>0</v>
      </c>
      <c r="BA229" s="70">
        <f t="shared" si="574"/>
        <v>0</v>
      </c>
      <c r="BB229" s="70">
        <f t="shared" si="575"/>
        <v>0</v>
      </c>
      <c r="BC229" s="70">
        <f t="shared" si="576"/>
        <v>0</v>
      </c>
      <c r="BD229" s="70">
        <f t="shared" si="577"/>
        <v>0</v>
      </c>
      <c r="BE229" s="70">
        <f t="shared" si="578"/>
        <v>0</v>
      </c>
      <c r="BF229" s="70">
        <f t="shared" si="514"/>
        <v>117</v>
      </c>
      <c r="BG229" s="70">
        <f t="shared" si="515"/>
        <v>0</v>
      </c>
      <c r="BH229" s="70">
        <f t="shared" si="516"/>
        <v>0</v>
      </c>
      <c r="BI229" s="70">
        <f t="shared" si="517"/>
        <v>0</v>
      </c>
      <c r="BJ229" s="70">
        <f t="shared" si="518"/>
        <v>0</v>
      </c>
      <c r="BK229" s="70">
        <f t="shared" si="519"/>
        <v>0</v>
      </c>
      <c r="BL229" s="70">
        <f t="shared" si="520"/>
        <v>0</v>
      </c>
      <c r="BM229" s="70">
        <f t="shared" si="521"/>
        <v>0</v>
      </c>
      <c r="BN229" s="70">
        <v>143</v>
      </c>
      <c r="BO229" s="70">
        <v>0</v>
      </c>
      <c r="BP229" s="70">
        <v>0</v>
      </c>
      <c r="BQ229" s="92">
        <v>0</v>
      </c>
      <c r="BR229" s="92">
        <v>0</v>
      </c>
      <c r="BS229" s="92">
        <v>0</v>
      </c>
      <c r="BT229" s="92">
        <v>0</v>
      </c>
      <c r="BU229" s="92">
        <v>0</v>
      </c>
      <c r="BV229" s="70">
        <f t="shared" si="522"/>
        <v>26</v>
      </c>
      <c r="BW229" s="70">
        <f t="shared" si="523"/>
        <v>0</v>
      </c>
      <c r="BX229" s="70">
        <f t="shared" si="524"/>
        <v>0</v>
      </c>
      <c r="BY229" s="70">
        <f t="shared" si="525"/>
        <v>0</v>
      </c>
      <c r="BZ229" s="70">
        <f t="shared" si="526"/>
        <v>0</v>
      </c>
      <c r="CA229" s="70">
        <f t="shared" si="527"/>
        <v>0</v>
      </c>
      <c r="CB229" s="70">
        <f t="shared" si="528"/>
        <v>0</v>
      </c>
      <c r="CC229" s="156">
        <f t="shared" si="529"/>
        <v>0</v>
      </c>
      <c r="CD229" s="121">
        <f t="shared" si="489"/>
        <v>26</v>
      </c>
      <c r="CE229" s="70">
        <f t="shared" ref="CE229:CE236" si="595">ROUND(BW229*75%,2)</f>
        <v>0</v>
      </c>
      <c r="CF229" s="70">
        <f t="shared" si="530"/>
        <v>0</v>
      </c>
      <c r="CG229" s="70">
        <f t="shared" si="531"/>
        <v>0</v>
      </c>
      <c r="CH229" s="70">
        <f t="shared" si="532"/>
        <v>0</v>
      </c>
      <c r="CI229" s="70">
        <f t="shared" si="533"/>
        <v>0</v>
      </c>
      <c r="CJ229" s="70">
        <f t="shared" si="534"/>
        <v>0</v>
      </c>
      <c r="CK229" s="70">
        <f t="shared" si="535"/>
        <v>0</v>
      </c>
      <c r="CL229" s="70"/>
      <c r="CM229" s="70">
        <f t="shared" si="536"/>
        <v>143</v>
      </c>
      <c r="CN229" s="70">
        <f t="shared" si="537"/>
        <v>0</v>
      </c>
      <c r="CO229" s="70">
        <f t="shared" si="538"/>
        <v>0</v>
      </c>
      <c r="CP229" s="70">
        <f t="shared" si="539"/>
        <v>0</v>
      </c>
      <c r="CQ229" s="70">
        <f t="shared" si="540"/>
        <v>0</v>
      </c>
      <c r="CR229" s="70">
        <f t="shared" si="541"/>
        <v>0</v>
      </c>
      <c r="CS229" s="70">
        <f t="shared" si="542"/>
        <v>0</v>
      </c>
      <c r="CT229" s="70">
        <f t="shared" si="543"/>
        <v>0</v>
      </c>
    </row>
    <row r="230" spans="1:98" s="29" customFormat="1" ht="20.100000000000001" customHeight="1">
      <c r="A230" s="26"/>
      <c r="B230" s="27" t="s">
        <v>180</v>
      </c>
      <c r="C230" s="28">
        <f t="shared" ref="C230:BN230" si="596">+C228+C229</f>
        <v>1043</v>
      </c>
      <c r="D230" s="28">
        <f t="shared" si="596"/>
        <v>180</v>
      </c>
      <c r="E230" s="28">
        <f t="shared" si="596"/>
        <v>1223</v>
      </c>
      <c r="F230" s="28">
        <f t="shared" si="596"/>
        <v>0</v>
      </c>
      <c r="G230" s="28">
        <f t="shared" si="596"/>
        <v>0</v>
      </c>
      <c r="H230" s="28">
        <f t="shared" si="596"/>
        <v>0</v>
      </c>
      <c r="I230" s="28">
        <f t="shared" si="596"/>
        <v>50</v>
      </c>
      <c r="J230" s="28">
        <f t="shared" si="596"/>
        <v>15</v>
      </c>
      <c r="K230" s="28">
        <f t="shared" si="596"/>
        <v>65</v>
      </c>
      <c r="L230" s="28">
        <f t="shared" si="596"/>
        <v>80</v>
      </c>
      <c r="M230" s="28">
        <f t="shared" si="596"/>
        <v>15</v>
      </c>
      <c r="N230" s="28">
        <f t="shared" si="596"/>
        <v>95</v>
      </c>
      <c r="O230" s="28">
        <f t="shared" si="596"/>
        <v>1173</v>
      </c>
      <c r="P230" s="28">
        <f t="shared" si="596"/>
        <v>210</v>
      </c>
      <c r="Q230" s="28">
        <f t="shared" si="596"/>
        <v>1383</v>
      </c>
      <c r="R230" s="28">
        <f t="shared" si="596"/>
        <v>331.88</v>
      </c>
      <c r="S230" s="28">
        <f t="shared" si="596"/>
        <v>27</v>
      </c>
      <c r="T230" s="28">
        <f t="shared" si="596"/>
        <v>0</v>
      </c>
      <c r="U230" s="28">
        <f t="shared" si="596"/>
        <v>0</v>
      </c>
      <c r="V230" s="28">
        <f t="shared" si="596"/>
        <v>15.91</v>
      </c>
      <c r="W230" s="75">
        <f t="shared" si="596"/>
        <v>2.25</v>
      </c>
      <c r="X230" s="28">
        <f t="shared" si="596"/>
        <v>25.46</v>
      </c>
      <c r="Y230" s="28">
        <f t="shared" si="596"/>
        <v>2.25</v>
      </c>
      <c r="Z230" s="28">
        <f t="shared" si="596"/>
        <v>0</v>
      </c>
      <c r="AA230" s="28">
        <f t="shared" si="596"/>
        <v>0</v>
      </c>
      <c r="AB230" s="28">
        <f t="shared" si="596"/>
        <v>0</v>
      </c>
      <c r="AC230" s="28">
        <f t="shared" si="596"/>
        <v>0</v>
      </c>
      <c r="AD230" s="28">
        <f t="shared" si="596"/>
        <v>0</v>
      </c>
      <c r="AE230" s="28">
        <f t="shared" si="596"/>
        <v>0</v>
      </c>
      <c r="AF230" s="28">
        <f t="shared" si="596"/>
        <v>0</v>
      </c>
      <c r="AG230" s="28">
        <f t="shared" si="596"/>
        <v>0</v>
      </c>
      <c r="AH230" s="28">
        <f t="shared" si="596"/>
        <v>260.75</v>
      </c>
      <c r="AI230" s="28">
        <f t="shared" si="596"/>
        <v>45</v>
      </c>
      <c r="AJ230" s="28">
        <f t="shared" si="596"/>
        <v>0</v>
      </c>
      <c r="AK230" s="28">
        <f t="shared" si="596"/>
        <v>0</v>
      </c>
      <c r="AL230" s="28">
        <f t="shared" si="596"/>
        <v>12.5</v>
      </c>
      <c r="AM230" s="28">
        <f t="shared" si="596"/>
        <v>3.75</v>
      </c>
      <c r="AN230" s="28">
        <f t="shared" si="596"/>
        <v>20</v>
      </c>
      <c r="AO230" s="28">
        <f t="shared" si="596"/>
        <v>3.75</v>
      </c>
      <c r="AP230" s="28">
        <f t="shared" si="596"/>
        <v>592.63</v>
      </c>
      <c r="AQ230" s="28">
        <f t="shared" si="596"/>
        <v>72</v>
      </c>
      <c r="AR230" s="28">
        <f t="shared" si="596"/>
        <v>0</v>
      </c>
      <c r="AS230" s="28">
        <f t="shared" si="596"/>
        <v>0</v>
      </c>
      <c r="AT230" s="28">
        <f t="shared" si="596"/>
        <v>28.41</v>
      </c>
      <c r="AU230" s="28">
        <f t="shared" si="596"/>
        <v>6</v>
      </c>
      <c r="AV230" s="28">
        <f t="shared" si="596"/>
        <v>45.46</v>
      </c>
      <c r="AW230" s="28">
        <f t="shared" si="596"/>
        <v>6</v>
      </c>
      <c r="AX230" s="28">
        <f t="shared" si="596"/>
        <v>260.75</v>
      </c>
      <c r="AY230" s="28">
        <f t="shared" si="596"/>
        <v>29.99</v>
      </c>
      <c r="AZ230" s="28">
        <f t="shared" si="596"/>
        <v>0</v>
      </c>
      <c r="BA230" s="28">
        <f t="shared" si="596"/>
        <v>0</v>
      </c>
      <c r="BB230" s="28">
        <f t="shared" si="596"/>
        <v>12.5</v>
      </c>
      <c r="BC230" s="28">
        <f t="shared" si="596"/>
        <v>3.75</v>
      </c>
      <c r="BD230" s="28">
        <f t="shared" si="596"/>
        <v>20</v>
      </c>
      <c r="BE230" s="28">
        <f t="shared" si="596"/>
        <v>3.75</v>
      </c>
      <c r="BF230" s="28">
        <f t="shared" si="596"/>
        <v>853.38</v>
      </c>
      <c r="BG230" s="28">
        <f t="shared" si="596"/>
        <v>101.99</v>
      </c>
      <c r="BH230" s="28">
        <f t="shared" si="596"/>
        <v>0</v>
      </c>
      <c r="BI230" s="28">
        <f t="shared" si="596"/>
        <v>0</v>
      </c>
      <c r="BJ230" s="28">
        <f t="shared" si="596"/>
        <v>40.909999999999997</v>
      </c>
      <c r="BK230" s="28">
        <f t="shared" si="596"/>
        <v>9.75</v>
      </c>
      <c r="BL230" s="28">
        <f t="shared" si="596"/>
        <v>65.460000000000008</v>
      </c>
      <c r="BM230" s="28">
        <f t="shared" si="596"/>
        <v>9.75</v>
      </c>
      <c r="BN230" s="28">
        <f t="shared" si="596"/>
        <v>1043</v>
      </c>
      <c r="BO230" s="28">
        <f t="shared" ref="BO230:CT230" si="597">+BO228+BO229</f>
        <v>180</v>
      </c>
      <c r="BP230" s="28">
        <f t="shared" si="597"/>
        <v>0</v>
      </c>
      <c r="BQ230" s="28">
        <f t="shared" si="597"/>
        <v>0</v>
      </c>
      <c r="BR230" s="28">
        <f t="shared" si="597"/>
        <v>50</v>
      </c>
      <c r="BS230" s="28">
        <f t="shared" si="597"/>
        <v>15</v>
      </c>
      <c r="BT230" s="28">
        <f t="shared" si="597"/>
        <v>80</v>
      </c>
      <c r="BU230" s="28">
        <f t="shared" si="597"/>
        <v>15</v>
      </c>
      <c r="BV230" s="28">
        <f t="shared" si="597"/>
        <v>189.62</v>
      </c>
      <c r="BW230" s="28">
        <f t="shared" si="597"/>
        <v>78.010000000000005</v>
      </c>
      <c r="BX230" s="28">
        <f t="shared" si="597"/>
        <v>0</v>
      </c>
      <c r="BY230" s="28">
        <f t="shared" si="597"/>
        <v>0</v>
      </c>
      <c r="BZ230" s="28">
        <f t="shared" si="597"/>
        <v>9.09</v>
      </c>
      <c r="CA230" s="28">
        <f t="shared" si="597"/>
        <v>5.25</v>
      </c>
      <c r="CB230" s="28">
        <f t="shared" si="597"/>
        <v>14.54</v>
      </c>
      <c r="CC230" s="75">
        <f t="shared" si="597"/>
        <v>5.25</v>
      </c>
      <c r="CD230" s="28">
        <f t="shared" si="597"/>
        <v>189.62</v>
      </c>
      <c r="CE230" s="28">
        <f t="shared" si="597"/>
        <v>58.51</v>
      </c>
      <c r="CF230" s="28">
        <f t="shared" si="597"/>
        <v>0</v>
      </c>
      <c r="CG230" s="28">
        <f t="shared" si="597"/>
        <v>0</v>
      </c>
      <c r="CH230" s="28">
        <f t="shared" si="597"/>
        <v>9.09</v>
      </c>
      <c r="CI230" s="28">
        <f t="shared" si="597"/>
        <v>5.25</v>
      </c>
      <c r="CJ230" s="28">
        <f t="shared" si="597"/>
        <v>14.54</v>
      </c>
      <c r="CK230" s="28">
        <f t="shared" si="597"/>
        <v>5.25</v>
      </c>
      <c r="CL230" s="28">
        <f t="shared" si="597"/>
        <v>0</v>
      </c>
      <c r="CM230" s="28">
        <f t="shared" si="597"/>
        <v>1043</v>
      </c>
      <c r="CN230" s="28">
        <f t="shared" si="597"/>
        <v>160.5</v>
      </c>
      <c r="CO230" s="28">
        <f t="shared" si="597"/>
        <v>0</v>
      </c>
      <c r="CP230" s="28">
        <f t="shared" si="597"/>
        <v>0</v>
      </c>
      <c r="CQ230" s="28">
        <f t="shared" si="597"/>
        <v>50</v>
      </c>
      <c r="CR230" s="28">
        <f t="shared" si="597"/>
        <v>15</v>
      </c>
      <c r="CS230" s="28">
        <f t="shared" si="597"/>
        <v>80</v>
      </c>
      <c r="CT230" s="28">
        <f t="shared" si="597"/>
        <v>15</v>
      </c>
    </row>
    <row r="231" spans="1:98" ht="20.100000000000001" customHeight="1">
      <c r="A231" s="19">
        <v>3</v>
      </c>
      <c r="B231" s="20" t="s">
        <v>182</v>
      </c>
      <c r="C231" s="21">
        <v>700</v>
      </c>
      <c r="D231" s="21">
        <v>170</v>
      </c>
      <c r="E231" s="10">
        <f t="shared" ref="E231:E236" si="598">C231+D231</f>
        <v>870</v>
      </c>
      <c r="F231" s="21">
        <v>53</v>
      </c>
      <c r="G231" s="42">
        <v>30</v>
      </c>
      <c r="H231" s="10">
        <f t="shared" ref="H231:H236" si="599">F231+G231</f>
        <v>83</v>
      </c>
      <c r="I231" s="21">
        <v>59</v>
      </c>
      <c r="J231" s="21">
        <v>34</v>
      </c>
      <c r="K231" s="10">
        <f t="shared" si="594"/>
        <v>93</v>
      </c>
      <c r="L231" s="42">
        <v>90</v>
      </c>
      <c r="M231" s="42">
        <v>50</v>
      </c>
      <c r="N231" s="10">
        <f t="shared" si="464"/>
        <v>140</v>
      </c>
      <c r="O231" s="10">
        <f t="shared" ref="O231:P236" si="600">C231+F231+I231+L231</f>
        <v>902</v>
      </c>
      <c r="P231" s="23">
        <f t="shared" si="600"/>
        <v>284</v>
      </c>
      <c r="Q231" s="10">
        <f t="shared" si="449"/>
        <v>1186</v>
      </c>
      <c r="R231" s="65">
        <f t="shared" si="498"/>
        <v>222.74</v>
      </c>
      <c r="S231" s="65">
        <f t="shared" si="499"/>
        <v>25.5</v>
      </c>
      <c r="T231" s="65">
        <f t="shared" si="500"/>
        <v>16.86</v>
      </c>
      <c r="U231" s="65">
        <f t="shared" si="501"/>
        <v>4.5</v>
      </c>
      <c r="V231" s="65">
        <f t="shared" si="502"/>
        <v>18.77</v>
      </c>
      <c r="W231" s="65">
        <f t="shared" si="503"/>
        <v>5.0999999999999996</v>
      </c>
      <c r="X231" s="70">
        <f t="shared" si="504"/>
        <v>28.64</v>
      </c>
      <c r="Y231" s="70">
        <f t="shared" si="505"/>
        <v>7.5</v>
      </c>
      <c r="AH231" s="83">
        <f t="shared" si="565"/>
        <v>175</v>
      </c>
      <c r="AI231" s="86">
        <f>ROUND(D231*25%,2)+12.5</f>
        <v>55</v>
      </c>
      <c r="AJ231" s="83">
        <f t="shared" si="566"/>
        <v>13.25</v>
      </c>
      <c r="AK231" s="83">
        <f t="shared" si="567"/>
        <v>7.5</v>
      </c>
      <c r="AL231" s="83">
        <f t="shared" si="568"/>
        <v>14.75</v>
      </c>
      <c r="AM231" s="83">
        <f t="shared" si="580"/>
        <v>8.5</v>
      </c>
      <c r="AN231" s="83">
        <f t="shared" si="569"/>
        <v>22.5</v>
      </c>
      <c r="AO231" s="83">
        <f t="shared" si="570"/>
        <v>12.5</v>
      </c>
      <c r="AP231" s="70">
        <f t="shared" si="506"/>
        <v>397.74</v>
      </c>
      <c r="AQ231" s="70">
        <f t="shared" si="507"/>
        <v>80.5</v>
      </c>
      <c r="AR231" s="70">
        <f t="shared" si="508"/>
        <v>30.11</v>
      </c>
      <c r="AS231" s="70">
        <f t="shared" si="509"/>
        <v>12</v>
      </c>
      <c r="AT231" s="70">
        <f t="shared" si="510"/>
        <v>33.519999999999996</v>
      </c>
      <c r="AU231" s="70">
        <f t="shared" si="511"/>
        <v>13.6</v>
      </c>
      <c r="AV231" s="70">
        <f t="shared" si="512"/>
        <v>51.14</v>
      </c>
      <c r="AW231" s="70">
        <f t="shared" si="513"/>
        <v>20</v>
      </c>
      <c r="AX231" s="70">
        <f t="shared" si="571"/>
        <v>175</v>
      </c>
      <c r="AY231" s="70">
        <f t="shared" si="572"/>
        <v>42.5</v>
      </c>
      <c r="AZ231" s="70">
        <f t="shared" si="573"/>
        <v>13.25</v>
      </c>
      <c r="BA231" s="70">
        <f t="shared" si="574"/>
        <v>7.5</v>
      </c>
      <c r="BB231" s="70">
        <f t="shared" si="575"/>
        <v>14.75</v>
      </c>
      <c r="BC231" s="70">
        <f t="shared" si="576"/>
        <v>8.5</v>
      </c>
      <c r="BD231" s="70">
        <f t="shared" si="577"/>
        <v>22.5</v>
      </c>
      <c r="BE231" s="70">
        <f t="shared" si="578"/>
        <v>12.5</v>
      </c>
      <c r="BF231" s="70">
        <f t="shared" si="514"/>
        <v>572.74</v>
      </c>
      <c r="BG231" s="70">
        <f t="shared" si="515"/>
        <v>123</v>
      </c>
      <c r="BH231" s="70">
        <f t="shared" si="516"/>
        <v>43.36</v>
      </c>
      <c r="BI231" s="70">
        <f t="shared" si="517"/>
        <v>19.5</v>
      </c>
      <c r="BJ231" s="70">
        <f t="shared" si="518"/>
        <v>48.269999999999996</v>
      </c>
      <c r="BK231" s="70">
        <f t="shared" si="519"/>
        <v>22.1</v>
      </c>
      <c r="BL231" s="70">
        <f t="shared" si="520"/>
        <v>73.64</v>
      </c>
      <c r="BM231" s="70">
        <f t="shared" si="521"/>
        <v>32.5</v>
      </c>
      <c r="BN231" s="70">
        <v>700</v>
      </c>
      <c r="BO231" s="70">
        <v>170</v>
      </c>
      <c r="BP231" s="70">
        <v>53</v>
      </c>
      <c r="BQ231" s="92">
        <v>30</v>
      </c>
      <c r="BR231" s="92">
        <v>59</v>
      </c>
      <c r="BS231" s="92">
        <v>34</v>
      </c>
      <c r="BT231" s="92">
        <v>90</v>
      </c>
      <c r="BU231" s="92">
        <v>50</v>
      </c>
      <c r="BV231" s="70">
        <f t="shared" si="522"/>
        <v>127.26</v>
      </c>
      <c r="BW231" s="70">
        <f t="shared" si="523"/>
        <v>47</v>
      </c>
      <c r="BX231" s="70">
        <f t="shared" si="524"/>
        <v>9.64</v>
      </c>
      <c r="BY231" s="70">
        <f t="shared" si="525"/>
        <v>10.5</v>
      </c>
      <c r="BZ231" s="70">
        <f t="shared" si="526"/>
        <v>10.73</v>
      </c>
      <c r="CA231" s="70">
        <f t="shared" si="527"/>
        <v>11.9</v>
      </c>
      <c r="CB231" s="70">
        <f t="shared" si="528"/>
        <v>16.36</v>
      </c>
      <c r="CC231" s="156">
        <f t="shared" si="529"/>
        <v>17.5</v>
      </c>
      <c r="CD231" s="121">
        <f t="shared" si="489"/>
        <v>127.26</v>
      </c>
      <c r="CE231" s="70">
        <f t="shared" si="595"/>
        <v>35.25</v>
      </c>
      <c r="CF231" s="70">
        <f t="shared" si="530"/>
        <v>9.64</v>
      </c>
      <c r="CG231" s="70">
        <f t="shared" si="531"/>
        <v>10.5</v>
      </c>
      <c r="CH231" s="70">
        <f t="shared" si="532"/>
        <v>10.73</v>
      </c>
      <c r="CI231" s="70">
        <f t="shared" si="533"/>
        <v>11.9</v>
      </c>
      <c r="CJ231" s="70">
        <f t="shared" si="534"/>
        <v>16.36</v>
      </c>
      <c r="CK231" s="70">
        <f t="shared" si="535"/>
        <v>17.5</v>
      </c>
      <c r="CL231" s="70"/>
      <c r="CM231" s="70">
        <f t="shared" si="536"/>
        <v>700</v>
      </c>
      <c r="CN231" s="70">
        <f t="shared" si="537"/>
        <v>158.25</v>
      </c>
      <c r="CO231" s="70">
        <f t="shared" si="538"/>
        <v>53</v>
      </c>
      <c r="CP231" s="70">
        <f t="shared" si="539"/>
        <v>30</v>
      </c>
      <c r="CQ231" s="70">
        <f t="shared" si="540"/>
        <v>59</v>
      </c>
      <c r="CR231" s="70">
        <f t="shared" si="541"/>
        <v>34</v>
      </c>
      <c r="CS231" s="70">
        <f t="shared" si="542"/>
        <v>90</v>
      </c>
      <c r="CT231" s="70">
        <f t="shared" si="543"/>
        <v>50</v>
      </c>
    </row>
    <row r="232" spans="1:98" ht="20.100000000000001" customHeight="1">
      <c r="A232" s="19">
        <v>4</v>
      </c>
      <c r="B232" s="20" t="s">
        <v>183</v>
      </c>
      <c r="C232" s="21">
        <v>900</v>
      </c>
      <c r="D232" s="21">
        <v>230</v>
      </c>
      <c r="E232" s="10">
        <f t="shared" si="598"/>
        <v>1130</v>
      </c>
      <c r="F232" s="21">
        <v>40</v>
      </c>
      <c r="G232" s="42">
        <v>18</v>
      </c>
      <c r="H232" s="10">
        <f t="shared" si="599"/>
        <v>58</v>
      </c>
      <c r="I232" s="21">
        <v>40</v>
      </c>
      <c r="J232" s="21">
        <v>26</v>
      </c>
      <c r="K232" s="10">
        <f t="shared" si="594"/>
        <v>66</v>
      </c>
      <c r="L232" s="42">
        <v>90</v>
      </c>
      <c r="M232" s="42">
        <v>35</v>
      </c>
      <c r="N232" s="10">
        <f t="shared" si="464"/>
        <v>125</v>
      </c>
      <c r="O232" s="10">
        <f t="shared" si="600"/>
        <v>1070</v>
      </c>
      <c r="P232" s="23">
        <f t="shared" si="600"/>
        <v>309</v>
      </c>
      <c r="Q232" s="10">
        <f t="shared" si="449"/>
        <v>1379</v>
      </c>
      <c r="R232" s="65">
        <f t="shared" si="498"/>
        <v>286.38</v>
      </c>
      <c r="S232" s="65">
        <f t="shared" si="499"/>
        <v>34.5</v>
      </c>
      <c r="T232" s="65">
        <f t="shared" si="500"/>
        <v>12.73</v>
      </c>
      <c r="U232" s="65">
        <f t="shared" si="501"/>
        <v>2.7</v>
      </c>
      <c r="V232" s="65">
        <f t="shared" si="502"/>
        <v>12.73</v>
      </c>
      <c r="W232" s="65">
        <f t="shared" si="503"/>
        <v>3.9</v>
      </c>
      <c r="X232" s="70">
        <f t="shared" si="504"/>
        <v>28.64</v>
      </c>
      <c r="Y232" s="70">
        <f t="shared" si="505"/>
        <v>5.25</v>
      </c>
      <c r="AH232" s="83">
        <f t="shared" si="565"/>
        <v>225</v>
      </c>
      <c r="AI232" s="86">
        <f>ROUND(D232*25%,2)-6.25</f>
        <v>51.25</v>
      </c>
      <c r="AJ232" s="83">
        <f t="shared" si="566"/>
        <v>10</v>
      </c>
      <c r="AK232" s="83">
        <f t="shared" si="567"/>
        <v>4.5</v>
      </c>
      <c r="AL232" s="83">
        <f t="shared" si="568"/>
        <v>10</v>
      </c>
      <c r="AM232" s="83">
        <f t="shared" si="580"/>
        <v>6.5</v>
      </c>
      <c r="AN232" s="83">
        <f t="shared" si="569"/>
        <v>22.5</v>
      </c>
      <c r="AO232" s="83">
        <f t="shared" si="570"/>
        <v>8.75</v>
      </c>
      <c r="AP232" s="70">
        <f t="shared" si="506"/>
        <v>511.38</v>
      </c>
      <c r="AQ232" s="70">
        <f t="shared" si="507"/>
        <v>85.75</v>
      </c>
      <c r="AR232" s="70">
        <f t="shared" si="508"/>
        <v>22.73</v>
      </c>
      <c r="AS232" s="70">
        <f t="shared" si="509"/>
        <v>7.2</v>
      </c>
      <c r="AT232" s="70">
        <f t="shared" si="510"/>
        <v>22.73</v>
      </c>
      <c r="AU232" s="70">
        <f t="shared" si="511"/>
        <v>10.4</v>
      </c>
      <c r="AV232" s="70">
        <f t="shared" si="512"/>
        <v>51.14</v>
      </c>
      <c r="AW232" s="70">
        <f t="shared" si="513"/>
        <v>14</v>
      </c>
      <c r="AX232" s="70">
        <f t="shared" si="571"/>
        <v>225</v>
      </c>
      <c r="AY232" s="93">
        <f>ROUND(D232*16.66%,2)</f>
        <v>38.32</v>
      </c>
      <c r="AZ232" s="70">
        <f t="shared" si="573"/>
        <v>10</v>
      </c>
      <c r="BA232" s="70">
        <f t="shared" si="574"/>
        <v>4.5</v>
      </c>
      <c r="BB232" s="87">
        <f>ROUND(I232*25%,2)-0.73</f>
        <v>9.27</v>
      </c>
      <c r="BC232" s="87">
        <v>4.5999999999999996</v>
      </c>
      <c r="BD232" s="70">
        <f t="shared" si="577"/>
        <v>22.5</v>
      </c>
      <c r="BE232" s="70">
        <f t="shared" si="578"/>
        <v>8.75</v>
      </c>
      <c r="BF232" s="70">
        <f t="shared" si="514"/>
        <v>736.38</v>
      </c>
      <c r="BG232" s="70">
        <f t="shared" si="515"/>
        <v>124.07</v>
      </c>
      <c r="BH232" s="70">
        <f t="shared" si="516"/>
        <v>32.730000000000004</v>
      </c>
      <c r="BI232" s="70">
        <f t="shared" si="517"/>
        <v>11.7</v>
      </c>
      <c r="BJ232" s="70">
        <f t="shared" si="518"/>
        <v>32</v>
      </c>
      <c r="BK232" s="70">
        <f t="shared" si="519"/>
        <v>15</v>
      </c>
      <c r="BL232" s="70">
        <f t="shared" si="520"/>
        <v>73.64</v>
      </c>
      <c r="BM232" s="70">
        <f t="shared" si="521"/>
        <v>22.75</v>
      </c>
      <c r="BN232" s="70">
        <v>900</v>
      </c>
      <c r="BO232" s="70">
        <v>230</v>
      </c>
      <c r="BP232" s="70">
        <v>40</v>
      </c>
      <c r="BQ232" s="92">
        <v>18</v>
      </c>
      <c r="BR232" s="92">
        <v>40</v>
      </c>
      <c r="BS232" s="92">
        <v>26</v>
      </c>
      <c r="BT232" s="92">
        <v>90</v>
      </c>
      <c r="BU232" s="92">
        <v>35</v>
      </c>
      <c r="BV232" s="70">
        <f t="shared" si="522"/>
        <v>163.62</v>
      </c>
      <c r="BW232" s="70">
        <f t="shared" si="523"/>
        <v>105.93</v>
      </c>
      <c r="BX232" s="70">
        <f t="shared" si="524"/>
        <v>7.27</v>
      </c>
      <c r="BY232" s="70">
        <f t="shared" si="525"/>
        <v>6.3</v>
      </c>
      <c r="BZ232" s="70">
        <f t="shared" si="526"/>
        <v>8</v>
      </c>
      <c r="CA232" s="70">
        <f t="shared" si="527"/>
        <v>11</v>
      </c>
      <c r="CB232" s="70">
        <f t="shared" si="528"/>
        <v>16.36</v>
      </c>
      <c r="CC232" s="156">
        <f t="shared" si="529"/>
        <v>12.25</v>
      </c>
      <c r="CD232" s="121">
        <f t="shared" si="489"/>
        <v>163.62</v>
      </c>
      <c r="CE232" s="70">
        <f t="shared" si="595"/>
        <v>79.45</v>
      </c>
      <c r="CF232" s="70">
        <f t="shared" si="530"/>
        <v>7.27</v>
      </c>
      <c r="CG232" s="70">
        <f t="shared" si="531"/>
        <v>6.3</v>
      </c>
      <c r="CH232" s="70">
        <f t="shared" si="532"/>
        <v>8</v>
      </c>
      <c r="CI232" s="70">
        <f t="shared" si="533"/>
        <v>11</v>
      </c>
      <c r="CJ232" s="70">
        <f t="shared" si="534"/>
        <v>16.36</v>
      </c>
      <c r="CK232" s="70">
        <f t="shared" si="535"/>
        <v>12.25</v>
      </c>
      <c r="CL232" s="70"/>
      <c r="CM232" s="70">
        <f t="shared" si="536"/>
        <v>900</v>
      </c>
      <c r="CN232" s="70">
        <f t="shared" si="537"/>
        <v>203.51999999999998</v>
      </c>
      <c r="CO232" s="70">
        <f t="shared" si="538"/>
        <v>40</v>
      </c>
      <c r="CP232" s="70">
        <f t="shared" si="539"/>
        <v>18</v>
      </c>
      <c r="CQ232" s="70">
        <f t="shared" si="540"/>
        <v>40</v>
      </c>
      <c r="CR232" s="70">
        <f t="shared" si="541"/>
        <v>26</v>
      </c>
      <c r="CS232" s="70">
        <f t="shared" si="542"/>
        <v>90</v>
      </c>
      <c r="CT232" s="70">
        <f t="shared" si="543"/>
        <v>35</v>
      </c>
    </row>
    <row r="233" spans="1:98" ht="20.100000000000001" customHeight="1">
      <c r="A233" s="19">
        <v>5</v>
      </c>
      <c r="B233" s="20" t="s">
        <v>184</v>
      </c>
      <c r="C233" s="21">
        <v>2000</v>
      </c>
      <c r="D233" s="21">
        <v>200</v>
      </c>
      <c r="E233" s="10">
        <f t="shared" si="598"/>
        <v>2200</v>
      </c>
      <c r="F233" s="21">
        <v>20</v>
      </c>
      <c r="G233" s="42">
        <v>10</v>
      </c>
      <c r="H233" s="10">
        <f t="shared" si="599"/>
        <v>30</v>
      </c>
      <c r="I233" s="21">
        <v>50</v>
      </c>
      <c r="J233" s="21">
        <v>30</v>
      </c>
      <c r="K233" s="10">
        <f t="shared" si="594"/>
        <v>80</v>
      </c>
      <c r="L233" s="42">
        <v>140</v>
      </c>
      <c r="M233" s="42">
        <v>46</v>
      </c>
      <c r="N233" s="10">
        <f t="shared" si="464"/>
        <v>186</v>
      </c>
      <c r="O233" s="10">
        <f t="shared" si="600"/>
        <v>2210</v>
      </c>
      <c r="P233" s="23">
        <f t="shared" si="600"/>
        <v>286</v>
      </c>
      <c r="Q233" s="10">
        <f t="shared" si="449"/>
        <v>2496</v>
      </c>
      <c r="R233" s="65">
        <f t="shared" si="498"/>
        <v>636.4</v>
      </c>
      <c r="S233" s="65">
        <f t="shared" si="499"/>
        <v>30</v>
      </c>
      <c r="T233" s="65">
        <f t="shared" si="500"/>
        <v>6.36</v>
      </c>
      <c r="U233" s="65">
        <f t="shared" si="501"/>
        <v>1.5</v>
      </c>
      <c r="V233" s="65">
        <f t="shared" si="502"/>
        <v>15.91</v>
      </c>
      <c r="W233" s="65">
        <f t="shared" si="503"/>
        <v>4.5</v>
      </c>
      <c r="X233" s="70">
        <f t="shared" si="504"/>
        <v>44.55</v>
      </c>
      <c r="Y233" s="70">
        <f t="shared" si="505"/>
        <v>6.9</v>
      </c>
      <c r="AH233" s="83">
        <f t="shared" si="565"/>
        <v>500</v>
      </c>
      <c r="AI233" s="83">
        <f t="shared" si="579"/>
        <v>50</v>
      </c>
      <c r="AJ233" s="83">
        <f t="shared" si="566"/>
        <v>5</v>
      </c>
      <c r="AK233" s="83">
        <f t="shared" si="567"/>
        <v>2.5</v>
      </c>
      <c r="AL233" s="83">
        <f t="shared" si="568"/>
        <v>12.5</v>
      </c>
      <c r="AM233" s="83">
        <f t="shared" si="580"/>
        <v>7.5</v>
      </c>
      <c r="AN233" s="83">
        <f t="shared" si="569"/>
        <v>35</v>
      </c>
      <c r="AO233" s="83">
        <f t="shared" si="570"/>
        <v>11.5</v>
      </c>
      <c r="AP233" s="70">
        <f t="shared" si="506"/>
        <v>1136.4000000000001</v>
      </c>
      <c r="AQ233" s="70">
        <f t="shared" si="507"/>
        <v>80</v>
      </c>
      <c r="AR233" s="70">
        <f t="shared" si="508"/>
        <v>11.36</v>
      </c>
      <c r="AS233" s="70">
        <f t="shared" si="509"/>
        <v>4</v>
      </c>
      <c r="AT233" s="70">
        <f t="shared" si="510"/>
        <v>28.41</v>
      </c>
      <c r="AU233" s="70">
        <f t="shared" si="511"/>
        <v>12</v>
      </c>
      <c r="AV233" s="70">
        <f t="shared" si="512"/>
        <v>79.55</v>
      </c>
      <c r="AW233" s="70">
        <f t="shared" si="513"/>
        <v>18.399999999999999</v>
      </c>
      <c r="AX233" s="70">
        <f t="shared" si="571"/>
        <v>500</v>
      </c>
      <c r="AY233" s="93">
        <f>ROUND(D233*16.66%,2)</f>
        <v>33.32</v>
      </c>
      <c r="AZ233" s="70">
        <f t="shared" si="573"/>
        <v>5</v>
      </c>
      <c r="BA233" s="70">
        <f t="shared" si="574"/>
        <v>2.5</v>
      </c>
      <c r="BB233" s="70">
        <f t="shared" si="575"/>
        <v>12.5</v>
      </c>
      <c r="BC233" s="70">
        <f t="shared" si="576"/>
        <v>7.5</v>
      </c>
      <c r="BD233" s="70">
        <f t="shared" si="577"/>
        <v>35</v>
      </c>
      <c r="BE233" s="70">
        <f t="shared" si="578"/>
        <v>11.5</v>
      </c>
      <c r="BF233" s="70">
        <f t="shared" si="514"/>
        <v>1636.4</v>
      </c>
      <c r="BG233" s="70">
        <f t="shared" si="515"/>
        <v>113.32</v>
      </c>
      <c r="BH233" s="70">
        <f t="shared" si="516"/>
        <v>16.36</v>
      </c>
      <c r="BI233" s="70">
        <f t="shared" si="517"/>
        <v>6.5</v>
      </c>
      <c r="BJ233" s="70">
        <f t="shared" si="518"/>
        <v>40.909999999999997</v>
      </c>
      <c r="BK233" s="70">
        <f t="shared" si="519"/>
        <v>19.5</v>
      </c>
      <c r="BL233" s="70">
        <f t="shared" si="520"/>
        <v>114.55</v>
      </c>
      <c r="BM233" s="70">
        <f t="shared" si="521"/>
        <v>29.9</v>
      </c>
      <c r="BN233" s="70">
        <v>2000</v>
      </c>
      <c r="BO233" s="70">
        <v>200</v>
      </c>
      <c r="BP233" s="70">
        <v>20</v>
      </c>
      <c r="BQ233" s="92">
        <v>10</v>
      </c>
      <c r="BR233" s="92">
        <v>50</v>
      </c>
      <c r="BS233" s="92">
        <v>30</v>
      </c>
      <c r="BT233" s="92">
        <v>140</v>
      </c>
      <c r="BU233" s="92">
        <v>46</v>
      </c>
      <c r="BV233" s="70">
        <f t="shared" si="522"/>
        <v>363.6</v>
      </c>
      <c r="BW233" s="70">
        <f t="shared" si="523"/>
        <v>86.68</v>
      </c>
      <c r="BX233" s="70">
        <f t="shared" si="524"/>
        <v>3.64</v>
      </c>
      <c r="BY233" s="70">
        <f t="shared" si="525"/>
        <v>3.5</v>
      </c>
      <c r="BZ233" s="70">
        <f t="shared" si="526"/>
        <v>9.09</v>
      </c>
      <c r="CA233" s="70">
        <f t="shared" si="527"/>
        <v>10.5</v>
      </c>
      <c r="CB233" s="70">
        <f t="shared" si="528"/>
        <v>25.45</v>
      </c>
      <c r="CC233" s="156">
        <f t="shared" si="529"/>
        <v>16.100000000000001</v>
      </c>
      <c r="CD233" s="121">
        <f t="shared" si="489"/>
        <v>363.6</v>
      </c>
      <c r="CE233" s="70">
        <f t="shared" si="595"/>
        <v>65.010000000000005</v>
      </c>
      <c r="CF233" s="70">
        <f t="shared" si="530"/>
        <v>3.64</v>
      </c>
      <c r="CG233" s="70">
        <f t="shared" si="531"/>
        <v>3.5</v>
      </c>
      <c r="CH233" s="70">
        <f t="shared" si="532"/>
        <v>9.09</v>
      </c>
      <c r="CI233" s="70">
        <f t="shared" si="533"/>
        <v>10.5</v>
      </c>
      <c r="CJ233" s="70">
        <f t="shared" si="534"/>
        <v>25.45</v>
      </c>
      <c r="CK233" s="70">
        <f t="shared" si="535"/>
        <v>16.100000000000001</v>
      </c>
      <c r="CL233" s="70"/>
      <c r="CM233" s="70">
        <f t="shared" si="536"/>
        <v>2000</v>
      </c>
      <c r="CN233" s="70">
        <f t="shared" si="537"/>
        <v>178.32999999999998</v>
      </c>
      <c r="CO233" s="70">
        <f t="shared" si="538"/>
        <v>20</v>
      </c>
      <c r="CP233" s="70">
        <f t="shared" si="539"/>
        <v>10</v>
      </c>
      <c r="CQ233" s="70">
        <f t="shared" si="540"/>
        <v>50</v>
      </c>
      <c r="CR233" s="70">
        <f t="shared" si="541"/>
        <v>30</v>
      </c>
      <c r="CS233" s="70">
        <f t="shared" si="542"/>
        <v>140</v>
      </c>
      <c r="CT233" s="70">
        <f t="shared" si="543"/>
        <v>46</v>
      </c>
    </row>
    <row r="234" spans="1:98" ht="20.100000000000001" customHeight="1">
      <c r="A234" s="19">
        <v>6</v>
      </c>
      <c r="B234" s="20" t="s">
        <v>185</v>
      </c>
      <c r="C234" s="21">
        <v>850</v>
      </c>
      <c r="D234" s="21">
        <v>135</v>
      </c>
      <c r="E234" s="10">
        <f t="shared" si="598"/>
        <v>985</v>
      </c>
      <c r="F234" s="21">
        <v>20</v>
      </c>
      <c r="G234" s="42">
        <v>6</v>
      </c>
      <c r="H234" s="10">
        <f t="shared" si="599"/>
        <v>26</v>
      </c>
      <c r="I234" s="21">
        <v>30</v>
      </c>
      <c r="J234" s="21">
        <v>18</v>
      </c>
      <c r="K234" s="10">
        <f t="shared" si="594"/>
        <v>48</v>
      </c>
      <c r="L234" s="42">
        <v>60</v>
      </c>
      <c r="M234" s="42">
        <v>30</v>
      </c>
      <c r="N234" s="10">
        <f t="shared" si="464"/>
        <v>90</v>
      </c>
      <c r="O234" s="10">
        <f t="shared" si="600"/>
        <v>960</v>
      </c>
      <c r="P234" s="23">
        <f t="shared" si="600"/>
        <v>189</v>
      </c>
      <c r="Q234" s="10">
        <f t="shared" si="449"/>
        <v>1149</v>
      </c>
      <c r="R234" s="65">
        <f t="shared" si="498"/>
        <v>270.47000000000003</v>
      </c>
      <c r="S234" s="65">
        <f t="shared" si="499"/>
        <v>20.25</v>
      </c>
      <c r="T234" s="65">
        <f t="shared" si="500"/>
        <v>6.36</v>
      </c>
      <c r="U234" s="65">
        <f t="shared" si="501"/>
        <v>0.9</v>
      </c>
      <c r="V234" s="65">
        <f t="shared" si="502"/>
        <v>9.5500000000000007</v>
      </c>
      <c r="W234" s="65">
        <f t="shared" si="503"/>
        <v>2.7</v>
      </c>
      <c r="X234" s="70">
        <f t="shared" si="504"/>
        <v>19.09</v>
      </c>
      <c r="Y234" s="70">
        <f t="shared" si="505"/>
        <v>4.5</v>
      </c>
      <c r="AH234" s="83">
        <f t="shared" si="565"/>
        <v>212.5</v>
      </c>
      <c r="AI234" s="83">
        <f t="shared" si="579"/>
        <v>33.75</v>
      </c>
      <c r="AJ234" s="83">
        <f t="shared" si="566"/>
        <v>5</v>
      </c>
      <c r="AK234" s="83">
        <f t="shared" si="567"/>
        <v>1.5</v>
      </c>
      <c r="AL234" s="83">
        <f t="shared" si="568"/>
        <v>7.5</v>
      </c>
      <c r="AM234" s="83">
        <f t="shared" si="580"/>
        <v>4.5</v>
      </c>
      <c r="AN234" s="83">
        <f t="shared" si="569"/>
        <v>15</v>
      </c>
      <c r="AO234" s="83">
        <f t="shared" si="570"/>
        <v>7.5</v>
      </c>
      <c r="AP234" s="70">
        <f t="shared" si="506"/>
        <v>482.97</v>
      </c>
      <c r="AQ234" s="70">
        <f t="shared" si="507"/>
        <v>54</v>
      </c>
      <c r="AR234" s="70">
        <f t="shared" si="508"/>
        <v>11.36</v>
      </c>
      <c r="AS234" s="70">
        <f t="shared" si="509"/>
        <v>2.4</v>
      </c>
      <c r="AT234" s="70">
        <f t="shared" si="510"/>
        <v>17.05</v>
      </c>
      <c r="AU234" s="70">
        <f t="shared" si="511"/>
        <v>7.2</v>
      </c>
      <c r="AV234" s="70">
        <f t="shared" si="512"/>
        <v>34.090000000000003</v>
      </c>
      <c r="AW234" s="70">
        <f t="shared" si="513"/>
        <v>12</v>
      </c>
      <c r="AX234" s="70">
        <f t="shared" si="571"/>
        <v>212.5</v>
      </c>
      <c r="AY234" s="93">
        <f>ROUND(D234*16.66%,2)</f>
        <v>22.49</v>
      </c>
      <c r="AZ234" s="70">
        <f t="shared" si="573"/>
        <v>5</v>
      </c>
      <c r="BA234" s="70">
        <f t="shared" si="574"/>
        <v>1.5</v>
      </c>
      <c r="BB234" s="70">
        <f t="shared" si="575"/>
        <v>7.5</v>
      </c>
      <c r="BC234" s="70">
        <f t="shared" si="576"/>
        <v>4.5</v>
      </c>
      <c r="BD234" s="70">
        <f t="shared" si="577"/>
        <v>15</v>
      </c>
      <c r="BE234" s="70">
        <f t="shared" si="578"/>
        <v>7.5</v>
      </c>
      <c r="BF234" s="70">
        <f t="shared" si="514"/>
        <v>695.47</v>
      </c>
      <c r="BG234" s="70">
        <f t="shared" si="515"/>
        <v>76.489999999999995</v>
      </c>
      <c r="BH234" s="70">
        <f t="shared" si="516"/>
        <v>16.36</v>
      </c>
      <c r="BI234" s="70">
        <f t="shared" si="517"/>
        <v>3.9</v>
      </c>
      <c r="BJ234" s="70">
        <f t="shared" si="518"/>
        <v>24.55</v>
      </c>
      <c r="BK234" s="70">
        <f t="shared" si="519"/>
        <v>11.7</v>
      </c>
      <c r="BL234" s="70">
        <f t="shared" si="520"/>
        <v>49.09</v>
      </c>
      <c r="BM234" s="70">
        <f t="shared" si="521"/>
        <v>19.5</v>
      </c>
      <c r="BN234" s="70">
        <v>850</v>
      </c>
      <c r="BO234" s="70">
        <v>135</v>
      </c>
      <c r="BP234" s="70">
        <v>20</v>
      </c>
      <c r="BQ234" s="92">
        <v>6</v>
      </c>
      <c r="BR234" s="92">
        <v>30</v>
      </c>
      <c r="BS234" s="92">
        <v>18</v>
      </c>
      <c r="BT234" s="92">
        <v>60</v>
      </c>
      <c r="BU234" s="92">
        <v>30</v>
      </c>
      <c r="BV234" s="70">
        <f t="shared" si="522"/>
        <v>154.53</v>
      </c>
      <c r="BW234" s="70">
        <f t="shared" si="523"/>
        <v>58.51</v>
      </c>
      <c r="BX234" s="70">
        <f t="shared" si="524"/>
        <v>3.64</v>
      </c>
      <c r="BY234" s="70">
        <f t="shared" si="525"/>
        <v>2.1</v>
      </c>
      <c r="BZ234" s="70">
        <f t="shared" si="526"/>
        <v>5.45</v>
      </c>
      <c r="CA234" s="70">
        <f t="shared" si="527"/>
        <v>6.3</v>
      </c>
      <c r="CB234" s="70">
        <f t="shared" si="528"/>
        <v>10.91</v>
      </c>
      <c r="CC234" s="156">
        <f t="shared" si="529"/>
        <v>10.5</v>
      </c>
      <c r="CD234" s="70">
        <f>ROUND(BV234*75%,2)</f>
        <v>115.9</v>
      </c>
      <c r="CE234" s="70">
        <f t="shared" si="595"/>
        <v>43.88</v>
      </c>
      <c r="CF234" s="70">
        <f t="shared" si="530"/>
        <v>3.64</v>
      </c>
      <c r="CG234" s="70">
        <f t="shared" si="531"/>
        <v>2.1</v>
      </c>
      <c r="CH234" s="70">
        <f t="shared" si="532"/>
        <v>5.45</v>
      </c>
      <c r="CI234" s="70">
        <f t="shared" si="533"/>
        <v>6.3</v>
      </c>
      <c r="CJ234" s="70">
        <f t="shared" si="534"/>
        <v>10.91</v>
      </c>
      <c r="CK234" s="70">
        <f t="shared" si="535"/>
        <v>10.5</v>
      </c>
      <c r="CL234" s="70">
        <v>38.630000000000003</v>
      </c>
      <c r="CM234" s="70">
        <f t="shared" si="536"/>
        <v>850</v>
      </c>
      <c r="CN234" s="70">
        <f t="shared" si="537"/>
        <v>120.37</v>
      </c>
      <c r="CO234" s="70">
        <f t="shared" si="538"/>
        <v>20</v>
      </c>
      <c r="CP234" s="70">
        <f t="shared" si="539"/>
        <v>6</v>
      </c>
      <c r="CQ234" s="70">
        <f t="shared" si="540"/>
        <v>30</v>
      </c>
      <c r="CR234" s="70">
        <f t="shared" si="541"/>
        <v>18</v>
      </c>
      <c r="CS234" s="70">
        <f t="shared" si="542"/>
        <v>60</v>
      </c>
      <c r="CT234" s="70">
        <f t="shared" si="543"/>
        <v>30</v>
      </c>
    </row>
    <row r="235" spans="1:98" ht="20.100000000000001" customHeight="1">
      <c r="A235" s="19">
        <v>7</v>
      </c>
      <c r="B235" s="20" t="s">
        <v>186</v>
      </c>
      <c r="C235" s="21">
        <v>1650</v>
      </c>
      <c r="D235" s="21">
        <v>230</v>
      </c>
      <c r="E235" s="10">
        <f t="shared" si="598"/>
        <v>1880</v>
      </c>
      <c r="F235" s="21">
        <v>0</v>
      </c>
      <c r="G235" s="42">
        <v>0</v>
      </c>
      <c r="H235" s="10">
        <f t="shared" si="599"/>
        <v>0</v>
      </c>
      <c r="I235" s="21">
        <v>55</v>
      </c>
      <c r="J235" s="21">
        <v>18</v>
      </c>
      <c r="K235" s="10">
        <f t="shared" si="594"/>
        <v>73</v>
      </c>
      <c r="L235" s="42">
        <v>130</v>
      </c>
      <c r="M235" s="42">
        <v>30</v>
      </c>
      <c r="N235" s="10">
        <f t="shared" si="464"/>
        <v>160</v>
      </c>
      <c r="O235" s="10">
        <f t="shared" si="600"/>
        <v>1835</v>
      </c>
      <c r="P235" s="23">
        <f t="shared" si="600"/>
        <v>278</v>
      </c>
      <c r="Q235" s="10">
        <f t="shared" si="449"/>
        <v>2113</v>
      </c>
      <c r="R235" s="65">
        <f t="shared" si="498"/>
        <v>525.03</v>
      </c>
      <c r="S235" s="65">
        <f t="shared" si="499"/>
        <v>34.5</v>
      </c>
      <c r="T235" s="65">
        <f t="shared" si="500"/>
        <v>0</v>
      </c>
      <c r="U235" s="65">
        <f t="shared" si="501"/>
        <v>0</v>
      </c>
      <c r="V235" s="65">
        <f t="shared" si="502"/>
        <v>17.5</v>
      </c>
      <c r="W235" s="65">
        <f t="shared" si="503"/>
        <v>2.7</v>
      </c>
      <c r="X235" s="70">
        <f t="shared" si="504"/>
        <v>41.37</v>
      </c>
      <c r="Y235" s="70">
        <f t="shared" si="505"/>
        <v>4.5</v>
      </c>
      <c r="AH235" s="83">
        <f t="shared" si="565"/>
        <v>412.5</v>
      </c>
      <c r="AI235" s="86">
        <f>ROUND(D235*25%,2)-6.25</f>
        <v>51.25</v>
      </c>
      <c r="AJ235" s="83">
        <f t="shared" si="566"/>
        <v>0</v>
      </c>
      <c r="AK235" s="83">
        <f t="shared" si="567"/>
        <v>0</v>
      </c>
      <c r="AL235" s="83">
        <f t="shared" si="568"/>
        <v>13.75</v>
      </c>
      <c r="AM235" s="83">
        <f t="shared" si="580"/>
        <v>4.5</v>
      </c>
      <c r="AN235" s="83">
        <f t="shared" si="569"/>
        <v>32.5</v>
      </c>
      <c r="AO235" s="83">
        <f t="shared" si="570"/>
        <v>7.5</v>
      </c>
      <c r="AP235" s="70">
        <f t="shared" si="506"/>
        <v>937.53</v>
      </c>
      <c r="AQ235" s="70">
        <f t="shared" si="507"/>
        <v>85.75</v>
      </c>
      <c r="AR235" s="70">
        <f t="shared" si="508"/>
        <v>0</v>
      </c>
      <c r="AS235" s="70">
        <f t="shared" si="509"/>
        <v>0</v>
      </c>
      <c r="AT235" s="70">
        <f t="shared" si="510"/>
        <v>31.25</v>
      </c>
      <c r="AU235" s="70">
        <f t="shared" si="511"/>
        <v>7.2</v>
      </c>
      <c r="AV235" s="70">
        <f t="shared" si="512"/>
        <v>73.87</v>
      </c>
      <c r="AW235" s="70">
        <f t="shared" si="513"/>
        <v>12</v>
      </c>
      <c r="AX235" s="70">
        <f t="shared" si="571"/>
        <v>412.5</v>
      </c>
      <c r="AY235" s="93">
        <f>ROUND(D235*16.66%,2)</f>
        <v>38.32</v>
      </c>
      <c r="AZ235" s="70">
        <f t="shared" si="573"/>
        <v>0</v>
      </c>
      <c r="BA235" s="70">
        <f t="shared" si="574"/>
        <v>0</v>
      </c>
      <c r="BB235" s="70">
        <f t="shared" si="575"/>
        <v>13.75</v>
      </c>
      <c r="BC235" s="70">
        <f t="shared" si="576"/>
        <v>4.5</v>
      </c>
      <c r="BD235" s="70">
        <f t="shared" si="577"/>
        <v>32.5</v>
      </c>
      <c r="BE235" s="70">
        <f t="shared" si="578"/>
        <v>7.5</v>
      </c>
      <c r="BF235" s="70">
        <f t="shared" si="514"/>
        <v>1350.03</v>
      </c>
      <c r="BG235" s="70">
        <f t="shared" si="515"/>
        <v>124.07</v>
      </c>
      <c r="BH235" s="70">
        <f t="shared" si="516"/>
        <v>0</v>
      </c>
      <c r="BI235" s="70">
        <f t="shared" si="517"/>
        <v>0</v>
      </c>
      <c r="BJ235" s="70">
        <f t="shared" si="518"/>
        <v>45</v>
      </c>
      <c r="BK235" s="70">
        <f t="shared" si="519"/>
        <v>11.7</v>
      </c>
      <c r="BL235" s="70">
        <f t="shared" si="520"/>
        <v>106.37</v>
      </c>
      <c r="BM235" s="70">
        <f t="shared" si="521"/>
        <v>19.5</v>
      </c>
      <c r="BN235" s="70">
        <v>1650</v>
      </c>
      <c r="BO235" s="70">
        <v>230</v>
      </c>
      <c r="BP235" s="70">
        <v>0</v>
      </c>
      <c r="BQ235" s="92">
        <v>0</v>
      </c>
      <c r="BR235" s="92">
        <v>55</v>
      </c>
      <c r="BS235" s="92">
        <v>18</v>
      </c>
      <c r="BT235" s="92">
        <v>130</v>
      </c>
      <c r="BU235" s="92">
        <v>30</v>
      </c>
      <c r="BV235" s="70">
        <f t="shared" si="522"/>
        <v>299.97000000000003</v>
      </c>
      <c r="BW235" s="70">
        <f t="shared" si="523"/>
        <v>105.93</v>
      </c>
      <c r="BX235" s="70">
        <f t="shared" si="524"/>
        <v>0</v>
      </c>
      <c r="BY235" s="70">
        <f t="shared" si="525"/>
        <v>0</v>
      </c>
      <c r="BZ235" s="70">
        <f t="shared" si="526"/>
        <v>10</v>
      </c>
      <c r="CA235" s="70">
        <f t="shared" si="527"/>
        <v>6.3</v>
      </c>
      <c r="CB235" s="70">
        <f t="shared" si="528"/>
        <v>23.63</v>
      </c>
      <c r="CC235" s="156">
        <f t="shared" si="529"/>
        <v>10.5</v>
      </c>
      <c r="CD235" s="121">
        <f t="shared" si="489"/>
        <v>299.97000000000003</v>
      </c>
      <c r="CE235" s="70">
        <f t="shared" si="595"/>
        <v>79.45</v>
      </c>
      <c r="CF235" s="70">
        <f t="shared" si="530"/>
        <v>0</v>
      </c>
      <c r="CG235" s="70">
        <f t="shared" si="531"/>
        <v>0</v>
      </c>
      <c r="CH235" s="70">
        <f t="shared" si="532"/>
        <v>10</v>
      </c>
      <c r="CI235" s="70">
        <f t="shared" si="533"/>
        <v>6.3</v>
      </c>
      <c r="CJ235" s="70">
        <f t="shared" si="534"/>
        <v>23.63</v>
      </c>
      <c r="CK235" s="70">
        <f t="shared" si="535"/>
        <v>10.5</v>
      </c>
      <c r="CL235" s="70"/>
      <c r="CM235" s="70">
        <f t="shared" si="536"/>
        <v>1650</v>
      </c>
      <c r="CN235" s="70">
        <f t="shared" si="537"/>
        <v>203.51999999999998</v>
      </c>
      <c r="CO235" s="70">
        <f t="shared" si="538"/>
        <v>0</v>
      </c>
      <c r="CP235" s="70">
        <f t="shared" si="539"/>
        <v>0</v>
      </c>
      <c r="CQ235" s="70">
        <f t="shared" si="540"/>
        <v>55</v>
      </c>
      <c r="CR235" s="70">
        <f t="shared" si="541"/>
        <v>18</v>
      </c>
      <c r="CS235" s="70">
        <f t="shared" si="542"/>
        <v>130</v>
      </c>
      <c r="CT235" s="70">
        <f t="shared" si="543"/>
        <v>30</v>
      </c>
    </row>
    <row r="236" spans="1:98" ht="20.100000000000001" customHeight="1">
      <c r="A236" s="19">
        <v>8</v>
      </c>
      <c r="B236" s="20" t="s">
        <v>187</v>
      </c>
      <c r="C236" s="21">
        <v>200</v>
      </c>
      <c r="D236" s="21">
        <v>0</v>
      </c>
      <c r="E236" s="10">
        <f t="shared" si="598"/>
        <v>200</v>
      </c>
      <c r="F236" s="21">
        <v>0</v>
      </c>
      <c r="G236" s="42">
        <v>0</v>
      </c>
      <c r="H236" s="10">
        <f t="shared" si="599"/>
        <v>0</v>
      </c>
      <c r="I236" s="21">
        <v>0</v>
      </c>
      <c r="J236" s="21">
        <v>0</v>
      </c>
      <c r="K236" s="10">
        <f t="shared" si="594"/>
        <v>0</v>
      </c>
      <c r="L236" s="42">
        <v>0</v>
      </c>
      <c r="M236" s="42">
        <v>0</v>
      </c>
      <c r="N236" s="10">
        <f t="shared" si="464"/>
        <v>0</v>
      </c>
      <c r="O236" s="10">
        <f t="shared" si="600"/>
        <v>200</v>
      </c>
      <c r="P236" s="23">
        <f t="shared" si="600"/>
        <v>0</v>
      </c>
      <c r="Q236" s="10">
        <f t="shared" si="449"/>
        <v>200</v>
      </c>
      <c r="R236" s="65">
        <f t="shared" si="498"/>
        <v>63.64</v>
      </c>
      <c r="S236" s="65">
        <f t="shared" si="499"/>
        <v>0</v>
      </c>
      <c r="T236" s="65">
        <f t="shared" si="500"/>
        <v>0</v>
      </c>
      <c r="U236" s="65">
        <f t="shared" si="501"/>
        <v>0</v>
      </c>
      <c r="V236" s="65">
        <f t="shared" si="502"/>
        <v>0</v>
      </c>
      <c r="W236" s="65">
        <f t="shared" si="503"/>
        <v>0</v>
      </c>
      <c r="X236" s="70">
        <f t="shared" si="504"/>
        <v>0</v>
      </c>
      <c r="Y236" s="70">
        <f t="shared" si="505"/>
        <v>0</v>
      </c>
      <c r="AH236" s="83">
        <f t="shared" si="565"/>
        <v>50</v>
      </c>
      <c r="AI236" s="83">
        <f t="shared" si="579"/>
        <v>0</v>
      </c>
      <c r="AJ236" s="83">
        <f t="shared" si="566"/>
        <v>0</v>
      </c>
      <c r="AK236" s="83">
        <f t="shared" si="567"/>
        <v>0</v>
      </c>
      <c r="AL236" s="83">
        <f t="shared" si="568"/>
        <v>0</v>
      </c>
      <c r="AM236" s="83">
        <f t="shared" si="580"/>
        <v>0</v>
      </c>
      <c r="AN236" s="83">
        <f t="shared" si="569"/>
        <v>0</v>
      </c>
      <c r="AO236" s="83">
        <f t="shared" si="570"/>
        <v>0</v>
      </c>
      <c r="AP236" s="70">
        <f t="shared" si="506"/>
        <v>113.64</v>
      </c>
      <c r="AQ236" s="70">
        <f t="shared" si="507"/>
        <v>0</v>
      </c>
      <c r="AR236" s="70">
        <f t="shared" si="508"/>
        <v>0</v>
      </c>
      <c r="AS236" s="70">
        <f t="shared" si="509"/>
        <v>0</v>
      </c>
      <c r="AT236" s="70">
        <f t="shared" si="510"/>
        <v>0</v>
      </c>
      <c r="AU236" s="70">
        <f t="shared" si="511"/>
        <v>0</v>
      </c>
      <c r="AV236" s="70">
        <f t="shared" si="512"/>
        <v>0</v>
      </c>
      <c r="AW236" s="70">
        <f t="shared" si="513"/>
        <v>0</v>
      </c>
      <c r="AX236" s="70">
        <f t="shared" si="571"/>
        <v>50</v>
      </c>
      <c r="AY236" s="70">
        <f t="shared" si="572"/>
        <v>0</v>
      </c>
      <c r="AZ236" s="70">
        <f t="shared" si="573"/>
        <v>0</v>
      </c>
      <c r="BA236" s="70">
        <f t="shared" si="574"/>
        <v>0</v>
      </c>
      <c r="BB236" s="70">
        <f t="shared" si="575"/>
        <v>0</v>
      </c>
      <c r="BC236" s="70">
        <f t="shared" si="576"/>
        <v>0</v>
      </c>
      <c r="BD236" s="70">
        <f t="shared" si="577"/>
        <v>0</v>
      </c>
      <c r="BE236" s="70">
        <f t="shared" si="578"/>
        <v>0</v>
      </c>
      <c r="BF236" s="70">
        <f t="shared" si="514"/>
        <v>163.63999999999999</v>
      </c>
      <c r="BG236" s="70">
        <f t="shared" si="515"/>
        <v>0</v>
      </c>
      <c r="BH236" s="70">
        <f t="shared" si="516"/>
        <v>0</v>
      </c>
      <c r="BI236" s="70">
        <f t="shared" si="517"/>
        <v>0</v>
      </c>
      <c r="BJ236" s="70">
        <f t="shared" si="518"/>
        <v>0</v>
      </c>
      <c r="BK236" s="70">
        <f t="shared" si="519"/>
        <v>0</v>
      </c>
      <c r="BL236" s="70">
        <f t="shared" si="520"/>
        <v>0</v>
      </c>
      <c r="BM236" s="70">
        <f t="shared" si="521"/>
        <v>0</v>
      </c>
      <c r="BN236" s="70">
        <v>200</v>
      </c>
      <c r="BO236" s="70">
        <v>0</v>
      </c>
      <c r="BP236" s="70">
        <v>0</v>
      </c>
      <c r="BQ236" s="92">
        <v>0</v>
      </c>
      <c r="BR236" s="92">
        <v>0</v>
      </c>
      <c r="BS236" s="92">
        <v>0</v>
      </c>
      <c r="BT236" s="92">
        <v>0</v>
      </c>
      <c r="BU236" s="92">
        <v>0</v>
      </c>
      <c r="BV236" s="70">
        <f t="shared" si="522"/>
        <v>36.36</v>
      </c>
      <c r="BW236" s="70">
        <f t="shared" si="523"/>
        <v>0</v>
      </c>
      <c r="BX236" s="70">
        <f t="shared" si="524"/>
        <v>0</v>
      </c>
      <c r="BY236" s="70">
        <f t="shared" si="525"/>
        <v>0</v>
      </c>
      <c r="BZ236" s="70">
        <f t="shared" si="526"/>
        <v>0</v>
      </c>
      <c r="CA236" s="70">
        <f t="shared" si="527"/>
        <v>0</v>
      </c>
      <c r="CB236" s="70">
        <f t="shared" si="528"/>
        <v>0</v>
      </c>
      <c r="CC236" s="156">
        <f t="shared" si="529"/>
        <v>0</v>
      </c>
      <c r="CD236" s="121">
        <f t="shared" si="489"/>
        <v>36.36</v>
      </c>
      <c r="CE236" s="70">
        <f t="shared" si="595"/>
        <v>0</v>
      </c>
      <c r="CF236" s="70">
        <f t="shared" si="530"/>
        <v>0</v>
      </c>
      <c r="CG236" s="70">
        <f t="shared" si="531"/>
        <v>0</v>
      </c>
      <c r="CH236" s="70">
        <f t="shared" si="532"/>
        <v>0</v>
      </c>
      <c r="CI236" s="70">
        <f t="shared" si="533"/>
        <v>0</v>
      </c>
      <c r="CJ236" s="70">
        <f t="shared" si="534"/>
        <v>0</v>
      </c>
      <c r="CK236" s="70">
        <f t="shared" si="535"/>
        <v>0</v>
      </c>
      <c r="CL236" s="70"/>
      <c r="CM236" s="70">
        <f t="shared" si="536"/>
        <v>200</v>
      </c>
      <c r="CN236" s="70">
        <f t="shared" si="537"/>
        <v>0</v>
      </c>
      <c r="CO236" s="70">
        <f t="shared" si="538"/>
        <v>0</v>
      </c>
      <c r="CP236" s="70">
        <f t="shared" si="539"/>
        <v>0</v>
      </c>
      <c r="CQ236" s="70">
        <f t="shared" si="540"/>
        <v>0</v>
      </c>
      <c r="CR236" s="70">
        <f t="shared" si="541"/>
        <v>0</v>
      </c>
      <c r="CS236" s="70">
        <f t="shared" si="542"/>
        <v>0</v>
      </c>
      <c r="CT236" s="70">
        <f t="shared" si="543"/>
        <v>0</v>
      </c>
    </row>
    <row r="237" spans="1:98" s="29" customFormat="1" ht="20.100000000000001" customHeight="1">
      <c r="A237" s="26"/>
      <c r="B237" s="27" t="s">
        <v>186</v>
      </c>
      <c r="C237" s="28">
        <f t="shared" ref="C237:M237" si="601">+C235+C236</f>
        <v>1850</v>
      </c>
      <c r="D237" s="28">
        <f t="shared" si="601"/>
        <v>230</v>
      </c>
      <c r="E237" s="28">
        <f t="shared" si="601"/>
        <v>2080</v>
      </c>
      <c r="F237" s="28">
        <f t="shared" si="601"/>
        <v>0</v>
      </c>
      <c r="G237" s="28">
        <f t="shared" si="601"/>
        <v>0</v>
      </c>
      <c r="H237" s="28">
        <f t="shared" si="601"/>
        <v>0</v>
      </c>
      <c r="I237" s="28">
        <f t="shared" si="601"/>
        <v>55</v>
      </c>
      <c r="J237" s="28">
        <f t="shared" si="601"/>
        <v>18</v>
      </c>
      <c r="K237" s="28">
        <f t="shared" si="601"/>
        <v>73</v>
      </c>
      <c r="L237" s="28">
        <f t="shared" si="601"/>
        <v>130</v>
      </c>
      <c r="M237" s="28">
        <f t="shared" si="601"/>
        <v>30</v>
      </c>
      <c r="N237" s="28">
        <f t="shared" ref="N237:BY237" si="602">+N235+N236</f>
        <v>160</v>
      </c>
      <c r="O237" s="28">
        <f t="shared" si="602"/>
        <v>2035</v>
      </c>
      <c r="P237" s="28">
        <f t="shared" si="602"/>
        <v>278</v>
      </c>
      <c r="Q237" s="28">
        <f t="shared" si="602"/>
        <v>2313</v>
      </c>
      <c r="R237" s="28">
        <f t="shared" si="602"/>
        <v>588.66999999999996</v>
      </c>
      <c r="S237" s="28">
        <f t="shared" si="602"/>
        <v>34.5</v>
      </c>
      <c r="T237" s="28">
        <f t="shared" si="602"/>
        <v>0</v>
      </c>
      <c r="U237" s="28">
        <f t="shared" si="602"/>
        <v>0</v>
      </c>
      <c r="V237" s="28">
        <f t="shared" si="602"/>
        <v>17.5</v>
      </c>
      <c r="W237" s="75">
        <f t="shared" si="602"/>
        <v>2.7</v>
      </c>
      <c r="X237" s="28">
        <f t="shared" si="602"/>
        <v>41.37</v>
      </c>
      <c r="Y237" s="28">
        <f t="shared" si="602"/>
        <v>4.5</v>
      </c>
      <c r="Z237" s="28">
        <f t="shared" si="602"/>
        <v>0</v>
      </c>
      <c r="AA237" s="28">
        <f t="shared" si="602"/>
        <v>0</v>
      </c>
      <c r="AB237" s="28">
        <f t="shared" si="602"/>
        <v>0</v>
      </c>
      <c r="AC237" s="28">
        <f t="shared" si="602"/>
        <v>0</v>
      </c>
      <c r="AD237" s="28">
        <f t="shared" si="602"/>
        <v>0</v>
      </c>
      <c r="AE237" s="28">
        <f t="shared" si="602"/>
        <v>0</v>
      </c>
      <c r="AF237" s="28">
        <f t="shared" si="602"/>
        <v>0</v>
      </c>
      <c r="AG237" s="28">
        <f t="shared" si="602"/>
        <v>0</v>
      </c>
      <c r="AH237" s="28">
        <f t="shared" si="602"/>
        <v>462.5</v>
      </c>
      <c r="AI237" s="28">
        <f t="shared" si="602"/>
        <v>51.25</v>
      </c>
      <c r="AJ237" s="28">
        <f t="shared" si="602"/>
        <v>0</v>
      </c>
      <c r="AK237" s="28">
        <f t="shared" si="602"/>
        <v>0</v>
      </c>
      <c r="AL237" s="28">
        <f t="shared" si="602"/>
        <v>13.75</v>
      </c>
      <c r="AM237" s="28">
        <f t="shared" si="602"/>
        <v>4.5</v>
      </c>
      <c r="AN237" s="28">
        <f t="shared" si="602"/>
        <v>32.5</v>
      </c>
      <c r="AO237" s="28">
        <f t="shared" si="602"/>
        <v>7.5</v>
      </c>
      <c r="AP237" s="28">
        <f t="shared" si="602"/>
        <v>1051.17</v>
      </c>
      <c r="AQ237" s="28">
        <f t="shared" si="602"/>
        <v>85.75</v>
      </c>
      <c r="AR237" s="28">
        <f t="shared" si="602"/>
        <v>0</v>
      </c>
      <c r="AS237" s="28">
        <f t="shared" si="602"/>
        <v>0</v>
      </c>
      <c r="AT237" s="28">
        <f t="shared" si="602"/>
        <v>31.25</v>
      </c>
      <c r="AU237" s="28">
        <f t="shared" si="602"/>
        <v>7.2</v>
      </c>
      <c r="AV237" s="28">
        <f t="shared" si="602"/>
        <v>73.87</v>
      </c>
      <c r="AW237" s="28">
        <f t="shared" si="602"/>
        <v>12</v>
      </c>
      <c r="AX237" s="28">
        <f t="shared" si="602"/>
        <v>462.5</v>
      </c>
      <c r="AY237" s="28">
        <f t="shared" si="602"/>
        <v>38.32</v>
      </c>
      <c r="AZ237" s="28">
        <f t="shared" si="602"/>
        <v>0</v>
      </c>
      <c r="BA237" s="28">
        <f t="shared" si="602"/>
        <v>0</v>
      </c>
      <c r="BB237" s="28">
        <f t="shared" si="602"/>
        <v>13.75</v>
      </c>
      <c r="BC237" s="28">
        <f t="shared" si="602"/>
        <v>4.5</v>
      </c>
      <c r="BD237" s="28">
        <f t="shared" si="602"/>
        <v>32.5</v>
      </c>
      <c r="BE237" s="28">
        <f t="shared" si="602"/>
        <v>7.5</v>
      </c>
      <c r="BF237" s="28">
        <f t="shared" si="602"/>
        <v>1513.67</v>
      </c>
      <c r="BG237" s="28">
        <f t="shared" si="602"/>
        <v>124.07</v>
      </c>
      <c r="BH237" s="28">
        <f t="shared" si="602"/>
        <v>0</v>
      </c>
      <c r="BI237" s="28">
        <f t="shared" si="602"/>
        <v>0</v>
      </c>
      <c r="BJ237" s="28">
        <f t="shared" si="602"/>
        <v>45</v>
      </c>
      <c r="BK237" s="28">
        <f t="shared" si="602"/>
        <v>11.7</v>
      </c>
      <c r="BL237" s="28">
        <f t="shared" si="602"/>
        <v>106.37</v>
      </c>
      <c r="BM237" s="28">
        <f t="shared" si="602"/>
        <v>19.5</v>
      </c>
      <c r="BN237" s="28">
        <f t="shared" si="602"/>
        <v>1850</v>
      </c>
      <c r="BO237" s="28">
        <f t="shared" si="602"/>
        <v>230</v>
      </c>
      <c r="BP237" s="28">
        <f t="shared" si="602"/>
        <v>0</v>
      </c>
      <c r="BQ237" s="28">
        <f t="shared" si="602"/>
        <v>0</v>
      </c>
      <c r="BR237" s="28">
        <f t="shared" si="602"/>
        <v>55</v>
      </c>
      <c r="BS237" s="28">
        <f t="shared" si="602"/>
        <v>18</v>
      </c>
      <c r="BT237" s="28">
        <f t="shared" si="602"/>
        <v>130</v>
      </c>
      <c r="BU237" s="28">
        <f t="shared" si="602"/>
        <v>30</v>
      </c>
      <c r="BV237" s="28">
        <f t="shared" si="602"/>
        <v>336.33000000000004</v>
      </c>
      <c r="BW237" s="28">
        <f t="shared" si="602"/>
        <v>105.93</v>
      </c>
      <c r="BX237" s="28">
        <f t="shared" si="602"/>
        <v>0</v>
      </c>
      <c r="BY237" s="28">
        <f t="shared" si="602"/>
        <v>0</v>
      </c>
      <c r="BZ237" s="28">
        <f t="shared" ref="BZ237:CT237" si="603">+BZ235+BZ236</f>
        <v>10</v>
      </c>
      <c r="CA237" s="28">
        <f t="shared" si="603"/>
        <v>6.3</v>
      </c>
      <c r="CB237" s="28">
        <f t="shared" si="603"/>
        <v>23.63</v>
      </c>
      <c r="CC237" s="75">
        <f t="shared" si="603"/>
        <v>10.5</v>
      </c>
      <c r="CD237" s="28">
        <f t="shared" si="603"/>
        <v>336.33000000000004</v>
      </c>
      <c r="CE237" s="28">
        <f t="shared" si="603"/>
        <v>79.45</v>
      </c>
      <c r="CF237" s="28">
        <f t="shared" si="603"/>
        <v>0</v>
      </c>
      <c r="CG237" s="28">
        <f t="shared" si="603"/>
        <v>0</v>
      </c>
      <c r="CH237" s="28">
        <f t="shared" si="603"/>
        <v>10</v>
      </c>
      <c r="CI237" s="28">
        <f t="shared" si="603"/>
        <v>6.3</v>
      </c>
      <c r="CJ237" s="28">
        <f t="shared" si="603"/>
        <v>23.63</v>
      </c>
      <c r="CK237" s="28">
        <f t="shared" si="603"/>
        <v>10.5</v>
      </c>
      <c r="CL237" s="28">
        <f t="shared" si="603"/>
        <v>0</v>
      </c>
      <c r="CM237" s="28">
        <f t="shared" si="603"/>
        <v>1850</v>
      </c>
      <c r="CN237" s="28">
        <f t="shared" si="603"/>
        <v>203.51999999999998</v>
      </c>
      <c r="CO237" s="28">
        <f t="shared" si="603"/>
        <v>0</v>
      </c>
      <c r="CP237" s="28">
        <f t="shared" si="603"/>
        <v>0</v>
      </c>
      <c r="CQ237" s="28">
        <f t="shared" si="603"/>
        <v>55</v>
      </c>
      <c r="CR237" s="28">
        <f t="shared" si="603"/>
        <v>18</v>
      </c>
      <c r="CS237" s="28">
        <f t="shared" si="603"/>
        <v>130</v>
      </c>
      <c r="CT237" s="28">
        <f t="shared" si="603"/>
        <v>30</v>
      </c>
    </row>
    <row r="238" spans="1:98" ht="20.100000000000001" customHeight="1">
      <c r="A238" s="19">
        <v>9</v>
      </c>
      <c r="B238" s="20" t="s">
        <v>188</v>
      </c>
      <c r="C238" s="21">
        <v>650</v>
      </c>
      <c r="D238" s="21">
        <v>195</v>
      </c>
      <c r="E238" s="10">
        <f t="shared" ref="E238:E239" si="604">C238+D238</f>
        <v>845</v>
      </c>
      <c r="F238" s="21">
        <v>40</v>
      </c>
      <c r="G238" s="42">
        <v>10</v>
      </c>
      <c r="H238" s="10">
        <f t="shared" ref="H238:H239" si="605">F238+G238</f>
        <v>50</v>
      </c>
      <c r="I238" s="21">
        <v>40</v>
      </c>
      <c r="J238" s="21">
        <v>20</v>
      </c>
      <c r="K238" s="10">
        <f t="shared" si="594"/>
        <v>60</v>
      </c>
      <c r="L238" s="42">
        <v>80</v>
      </c>
      <c r="M238" s="42">
        <v>35</v>
      </c>
      <c r="N238" s="10">
        <f t="shared" si="464"/>
        <v>115</v>
      </c>
      <c r="O238" s="10">
        <f>C238+F238+I238+L238</f>
        <v>810</v>
      </c>
      <c r="P238" s="23">
        <f>D238+G238+J238+M238</f>
        <v>260</v>
      </c>
      <c r="Q238" s="10">
        <f t="shared" si="449"/>
        <v>1070</v>
      </c>
      <c r="R238" s="65">
        <f t="shared" si="498"/>
        <v>206.83</v>
      </c>
      <c r="S238" s="65">
        <f t="shared" si="499"/>
        <v>29.25</v>
      </c>
      <c r="T238" s="65">
        <f>ROUND(F238*31.82%,2)+0.01</f>
        <v>12.74</v>
      </c>
      <c r="U238" s="65">
        <f t="shared" si="501"/>
        <v>1.5</v>
      </c>
      <c r="V238" s="65">
        <f t="shared" si="502"/>
        <v>12.73</v>
      </c>
      <c r="W238" s="65">
        <f t="shared" si="503"/>
        <v>3</v>
      </c>
      <c r="X238" s="70">
        <f t="shared" si="504"/>
        <v>25.46</v>
      </c>
      <c r="Y238" s="70">
        <f t="shared" si="505"/>
        <v>5.25</v>
      </c>
      <c r="AH238" s="83">
        <f t="shared" si="565"/>
        <v>162.5</v>
      </c>
      <c r="AI238" s="83">
        <f t="shared" si="579"/>
        <v>48.75</v>
      </c>
      <c r="AJ238" s="83">
        <f t="shared" si="566"/>
        <v>10</v>
      </c>
      <c r="AK238" s="83">
        <f t="shared" si="567"/>
        <v>2.5</v>
      </c>
      <c r="AL238" s="83">
        <f t="shared" si="568"/>
        <v>10</v>
      </c>
      <c r="AM238" s="83">
        <f t="shared" si="580"/>
        <v>5</v>
      </c>
      <c r="AN238" s="83">
        <f t="shared" si="569"/>
        <v>20</v>
      </c>
      <c r="AO238" s="83">
        <f t="shared" si="570"/>
        <v>8.75</v>
      </c>
      <c r="AP238" s="70">
        <f t="shared" si="506"/>
        <v>369.33000000000004</v>
      </c>
      <c r="AQ238" s="70">
        <f t="shared" si="507"/>
        <v>78</v>
      </c>
      <c r="AR238" s="70">
        <f t="shared" si="508"/>
        <v>22.740000000000002</v>
      </c>
      <c r="AS238" s="70">
        <f t="shared" si="509"/>
        <v>4</v>
      </c>
      <c r="AT238" s="70">
        <f t="shared" si="510"/>
        <v>22.73</v>
      </c>
      <c r="AU238" s="70">
        <f t="shared" si="511"/>
        <v>8</v>
      </c>
      <c r="AV238" s="70">
        <f t="shared" si="512"/>
        <v>45.46</v>
      </c>
      <c r="AW238" s="70">
        <f t="shared" si="513"/>
        <v>14</v>
      </c>
      <c r="AX238" s="70">
        <f t="shared" si="571"/>
        <v>162.5</v>
      </c>
      <c r="AY238" s="70">
        <f t="shared" si="572"/>
        <v>48.75</v>
      </c>
      <c r="AZ238" s="70">
        <f t="shared" si="573"/>
        <v>10</v>
      </c>
      <c r="BA238" s="70">
        <f t="shared" si="574"/>
        <v>2.5</v>
      </c>
      <c r="BB238" s="70">
        <f t="shared" si="575"/>
        <v>10</v>
      </c>
      <c r="BC238" s="70">
        <f t="shared" si="576"/>
        <v>5</v>
      </c>
      <c r="BD238" s="70">
        <f t="shared" si="577"/>
        <v>20</v>
      </c>
      <c r="BE238" s="70">
        <f t="shared" si="578"/>
        <v>8.75</v>
      </c>
      <c r="BF238" s="70">
        <f t="shared" si="514"/>
        <v>531.83000000000004</v>
      </c>
      <c r="BG238" s="70">
        <f t="shared" si="515"/>
        <v>126.75</v>
      </c>
      <c r="BH238" s="70">
        <f t="shared" si="516"/>
        <v>32.74</v>
      </c>
      <c r="BI238" s="70">
        <f t="shared" si="517"/>
        <v>6.5</v>
      </c>
      <c r="BJ238" s="70">
        <f t="shared" si="518"/>
        <v>32.730000000000004</v>
      </c>
      <c r="BK238" s="70">
        <f t="shared" si="519"/>
        <v>13</v>
      </c>
      <c r="BL238" s="70">
        <f t="shared" si="520"/>
        <v>65.460000000000008</v>
      </c>
      <c r="BM238" s="70">
        <f t="shared" si="521"/>
        <v>22.75</v>
      </c>
      <c r="BN238" s="70">
        <v>650</v>
      </c>
      <c r="BO238" s="70">
        <v>195</v>
      </c>
      <c r="BP238" s="70">
        <v>40</v>
      </c>
      <c r="BQ238" s="92">
        <v>10</v>
      </c>
      <c r="BR238" s="92">
        <v>40</v>
      </c>
      <c r="BS238" s="92">
        <v>20</v>
      </c>
      <c r="BT238" s="92">
        <v>80</v>
      </c>
      <c r="BU238" s="92">
        <v>35</v>
      </c>
      <c r="BV238" s="70">
        <f t="shared" si="522"/>
        <v>118.17</v>
      </c>
      <c r="BW238" s="70">
        <f t="shared" si="523"/>
        <v>68.25</v>
      </c>
      <c r="BX238" s="70">
        <f t="shared" si="524"/>
        <v>7.26</v>
      </c>
      <c r="BY238" s="70">
        <f t="shared" si="525"/>
        <v>3.5</v>
      </c>
      <c r="BZ238" s="70">
        <f t="shared" si="526"/>
        <v>7.27</v>
      </c>
      <c r="CA238" s="70">
        <f t="shared" si="527"/>
        <v>7</v>
      </c>
      <c r="CB238" s="70">
        <f t="shared" si="528"/>
        <v>14.54</v>
      </c>
      <c r="CC238" s="156">
        <f t="shared" si="529"/>
        <v>12.25</v>
      </c>
      <c r="CD238" s="121">
        <f t="shared" si="489"/>
        <v>118.17</v>
      </c>
      <c r="CE238" s="121">
        <f t="shared" si="489"/>
        <v>68.25</v>
      </c>
      <c r="CF238" s="70">
        <f t="shared" si="530"/>
        <v>7.26</v>
      </c>
      <c r="CG238" s="70">
        <f t="shared" si="531"/>
        <v>3.5</v>
      </c>
      <c r="CH238" s="70">
        <f t="shared" si="532"/>
        <v>7.27</v>
      </c>
      <c r="CI238" s="70">
        <f t="shared" si="533"/>
        <v>7</v>
      </c>
      <c r="CJ238" s="70">
        <f t="shared" si="534"/>
        <v>14.54</v>
      </c>
      <c r="CK238" s="70">
        <f t="shared" si="535"/>
        <v>12.25</v>
      </c>
      <c r="CL238" s="70"/>
      <c r="CM238" s="70">
        <f t="shared" si="536"/>
        <v>650</v>
      </c>
      <c r="CN238" s="70">
        <f t="shared" si="537"/>
        <v>195</v>
      </c>
      <c r="CO238" s="70">
        <f t="shared" si="538"/>
        <v>40</v>
      </c>
      <c r="CP238" s="70">
        <f t="shared" si="539"/>
        <v>10</v>
      </c>
      <c r="CQ238" s="70">
        <f t="shared" si="540"/>
        <v>40</v>
      </c>
      <c r="CR238" s="70">
        <f t="shared" si="541"/>
        <v>20</v>
      </c>
      <c r="CS238" s="70">
        <f t="shared" si="542"/>
        <v>80</v>
      </c>
      <c r="CT238" s="70">
        <f t="shared" si="543"/>
        <v>35</v>
      </c>
    </row>
    <row r="239" spans="1:98" ht="20.100000000000001" customHeight="1">
      <c r="A239" s="19">
        <v>10</v>
      </c>
      <c r="B239" s="20" t="s">
        <v>189</v>
      </c>
      <c r="C239" s="21">
        <v>290</v>
      </c>
      <c r="D239" s="21">
        <v>0</v>
      </c>
      <c r="E239" s="10">
        <f t="shared" si="604"/>
        <v>290</v>
      </c>
      <c r="F239" s="21">
        <v>0</v>
      </c>
      <c r="G239" s="42">
        <v>0</v>
      </c>
      <c r="H239" s="10">
        <f t="shared" si="605"/>
        <v>0</v>
      </c>
      <c r="I239" s="21">
        <v>0</v>
      </c>
      <c r="J239" s="21">
        <v>0</v>
      </c>
      <c r="K239" s="10">
        <f t="shared" si="594"/>
        <v>0</v>
      </c>
      <c r="L239" s="42">
        <v>0</v>
      </c>
      <c r="M239" s="42">
        <v>0</v>
      </c>
      <c r="N239" s="10">
        <f t="shared" si="464"/>
        <v>0</v>
      </c>
      <c r="O239" s="10">
        <f>C239+F239+I239+L239</f>
        <v>290</v>
      </c>
      <c r="P239" s="23">
        <f>D239+G239+J239+M239</f>
        <v>0</v>
      </c>
      <c r="Q239" s="10">
        <f t="shared" si="449"/>
        <v>290</v>
      </c>
      <c r="R239" s="65">
        <f t="shared" si="498"/>
        <v>92.28</v>
      </c>
      <c r="S239" s="65">
        <f t="shared" si="499"/>
        <v>0</v>
      </c>
      <c r="T239" s="65">
        <f t="shared" si="500"/>
        <v>0</v>
      </c>
      <c r="U239" s="65">
        <f t="shared" si="501"/>
        <v>0</v>
      </c>
      <c r="V239" s="65">
        <f t="shared" si="502"/>
        <v>0</v>
      </c>
      <c r="W239" s="65">
        <f t="shared" si="503"/>
        <v>0</v>
      </c>
      <c r="X239" s="70">
        <f t="shared" si="504"/>
        <v>0</v>
      </c>
      <c r="Y239" s="70">
        <f t="shared" si="505"/>
        <v>0</v>
      </c>
      <c r="AH239" s="83">
        <f t="shared" si="565"/>
        <v>72.5</v>
      </c>
      <c r="AI239" s="83">
        <f t="shared" si="579"/>
        <v>0</v>
      </c>
      <c r="AJ239" s="83">
        <f t="shared" si="566"/>
        <v>0</v>
      </c>
      <c r="AK239" s="83">
        <f t="shared" si="567"/>
        <v>0</v>
      </c>
      <c r="AL239" s="83">
        <f t="shared" si="568"/>
        <v>0</v>
      </c>
      <c r="AM239" s="83">
        <f t="shared" si="580"/>
        <v>0</v>
      </c>
      <c r="AN239" s="83">
        <f t="shared" si="569"/>
        <v>0</v>
      </c>
      <c r="AO239" s="83">
        <f t="shared" si="570"/>
        <v>0</v>
      </c>
      <c r="AP239" s="70">
        <f t="shared" si="506"/>
        <v>164.78</v>
      </c>
      <c r="AQ239" s="70">
        <f t="shared" si="507"/>
        <v>0</v>
      </c>
      <c r="AR239" s="70">
        <f t="shared" si="508"/>
        <v>0</v>
      </c>
      <c r="AS239" s="70">
        <f t="shared" si="509"/>
        <v>0</v>
      </c>
      <c r="AT239" s="70">
        <f t="shared" si="510"/>
        <v>0</v>
      </c>
      <c r="AU239" s="70">
        <f t="shared" si="511"/>
        <v>0</v>
      </c>
      <c r="AV239" s="70">
        <f t="shared" si="512"/>
        <v>0</v>
      </c>
      <c r="AW239" s="70">
        <f t="shared" si="513"/>
        <v>0</v>
      </c>
      <c r="AX239" s="70">
        <f t="shared" si="571"/>
        <v>72.5</v>
      </c>
      <c r="AY239" s="70">
        <f t="shared" si="572"/>
        <v>0</v>
      </c>
      <c r="AZ239" s="70">
        <f t="shared" si="573"/>
        <v>0</v>
      </c>
      <c r="BA239" s="70">
        <f t="shared" si="574"/>
        <v>0</v>
      </c>
      <c r="BB239" s="70">
        <f t="shared" si="575"/>
        <v>0</v>
      </c>
      <c r="BC239" s="70">
        <f t="shared" si="576"/>
        <v>0</v>
      </c>
      <c r="BD239" s="70">
        <f t="shared" si="577"/>
        <v>0</v>
      </c>
      <c r="BE239" s="70">
        <f t="shared" si="578"/>
        <v>0</v>
      </c>
      <c r="BF239" s="70">
        <f t="shared" si="514"/>
        <v>237.28</v>
      </c>
      <c r="BG239" s="70">
        <f t="shared" si="515"/>
        <v>0</v>
      </c>
      <c r="BH239" s="70">
        <f t="shared" si="516"/>
        <v>0</v>
      </c>
      <c r="BI239" s="70">
        <f t="shared" si="517"/>
        <v>0</v>
      </c>
      <c r="BJ239" s="70">
        <f t="shared" si="518"/>
        <v>0</v>
      </c>
      <c r="BK239" s="70">
        <f t="shared" si="519"/>
        <v>0</v>
      </c>
      <c r="BL239" s="70">
        <f t="shared" si="520"/>
        <v>0</v>
      </c>
      <c r="BM239" s="70">
        <f t="shared" si="521"/>
        <v>0</v>
      </c>
      <c r="BN239" s="70">
        <v>290</v>
      </c>
      <c r="BO239" s="70">
        <v>0</v>
      </c>
      <c r="BP239" s="70">
        <v>0</v>
      </c>
      <c r="BQ239" s="92">
        <v>0</v>
      </c>
      <c r="BR239" s="92">
        <v>0</v>
      </c>
      <c r="BS239" s="92">
        <v>0</v>
      </c>
      <c r="BT239" s="92">
        <v>0</v>
      </c>
      <c r="BU239" s="92">
        <v>0</v>
      </c>
      <c r="BV239" s="70">
        <f t="shared" si="522"/>
        <v>52.72</v>
      </c>
      <c r="BW239" s="70">
        <f t="shared" si="523"/>
        <v>0</v>
      </c>
      <c r="BX239" s="70">
        <f t="shared" si="524"/>
        <v>0</v>
      </c>
      <c r="BY239" s="70">
        <f t="shared" si="525"/>
        <v>0</v>
      </c>
      <c r="BZ239" s="70">
        <f t="shared" si="526"/>
        <v>0</v>
      </c>
      <c r="CA239" s="70">
        <f t="shared" si="527"/>
        <v>0</v>
      </c>
      <c r="CB239" s="70">
        <f t="shared" si="528"/>
        <v>0</v>
      </c>
      <c r="CC239" s="156">
        <f t="shared" si="529"/>
        <v>0</v>
      </c>
      <c r="CD239" s="121">
        <f t="shared" si="489"/>
        <v>52.72</v>
      </c>
      <c r="CE239" s="70">
        <f>ROUND(BW239*75%,2)</f>
        <v>0</v>
      </c>
      <c r="CF239" s="70">
        <f t="shared" si="530"/>
        <v>0</v>
      </c>
      <c r="CG239" s="70">
        <f t="shared" si="531"/>
        <v>0</v>
      </c>
      <c r="CH239" s="70">
        <f t="shared" si="532"/>
        <v>0</v>
      </c>
      <c r="CI239" s="70">
        <f t="shared" si="533"/>
        <v>0</v>
      </c>
      <c r="CJ239" s="70">
        <f t="shared" si="534"/>
        <v>0</v>
      </c>
      <c r="CK239" s="70">
        <f t="shared" si="535"/>
        <v>0</v>
      </c>
      <c r="CL239" s="70"/>
      <c r="CM239" s="70">
        <f t="shared" si="536"/>
        <v>290</v>
      </c>
      <c r="CN239" s="70">
        <f t="shared" si="537"/>
        <v>0</v>
      </c>
      <c r="CO239" s="70">
        <f t="shared" si="538"/>
        <v>0</v>
      </c>
      <c r="CP239" s="70">
        <f t="shared" si="539"/>
        <v>0</v>
      </c>
      <c r="CQ239" s="70">
        <f t="shared" si="540"/>
        <v>0</v>
      </c>
      <c r="CR239" s="70">
        <f t="shared" si="541"/>
        <v>0</v>
      </c>
      <c r="CS239" s="70">
        <f t="shared" si="542"/>
        <v>0</v>
      </c>
      <c r="CT239" s="70">
        <f t="shared" si="543"/>
        <v>0</v>
      </c>
    </row>
    <row r="240" spans="1:98" s="29" customFormat="1" ht="20.100000000000001" customHeight="1">
      <c r="A240" s="26"/>
      <c r="B240" s="27" t="s">
        <v>188</v>
      </c>
      <c r="C240" s="28">
        <f t="shared" ref="C240:M240" si="606">+C238+C239</f>
        <v>940</v>
      </c>
      <c r="D240" s="28">
        <f t="shared" si="606"/>
        <v>195</v>
      </c>
      <c r="E240" s="28">
        <f t="shared" si="606"/>
        <v>1135</v>
      </c>
      <c r="F240" s="28">
        <f t="shared" si="606"/>
        <v>40</v>
      </c>
      <c r="G240" s="28">
        <f t="shared" si="606"/>
        <v>10</v>
      </c>
      <c r="H240" s="28">
        <f t="shared" si="606"/>
        <v>50</v>
      </c>
      <c r="I240" s="28">
        <f t="shared" si="606"/>
        <v>40</v>
      </c>
      <c r="J240" s="28">
        <f t="shared" si="606"/>
        <v>20</v>
      </c>
      <c r="K240" s="28">
        <f t="shared" si="606"/>
        <v>60</v>
      </c>
      <c r="L240" s="28">
        <f t="shared" si="606"/>
        <v>80</v>
      </c>
      <c r="M240" s="28">
        <f t="shared" si="606"/>
        <v>35</v>
      </c>
      <c r="N240" s="28">
        <f t="shared" ref="N240:BY240" si="607">+N238+N239</f>
        <v>115</v>
      </c>
      <c r="O240" s="28">
        <f t="shared" si="607"/>
        <v>1100</v>
      </c>
      <c r="P240" s="28">
        <f t="shared" si="607"/>
        <v>260</v>
      </c>
      <c r="Q240" s="28">
        <f t="shared" si="607"/>
        <v>1360</v>
      </c>
      <c r="R240" s="28">
        <f t="shared" si="607"/>
        <v>299.11</v>
      </c>
      <c r="S240" s="28">
        <f t="shared" si="607"/>
        <v>29.25</v>
      </c>
      <c r="T240" s="28">
        <f t="shared" si="607"/>
        <v>12.74</v>
      </c>
      <c r="U240" s="28">
        <f t="shared" si="607"/>
        <v>1.5</v>
      </c>
      <c r="V240" s="28">
        <f t="shared" si="607"/>
        <v>12.73</v>
      </c>
      <c r="W240" s="75">
        <f t="shared" si="607"/>
        <v>3</v>
      </c>
      <c r="X240" s="28">
        <f t="shared" si="607"/>
        <v>25.46</v>
      </c>
      <c r="Y240" s="28">
        <f t="shared" si="607"/>
        <v>5.25</v>
      </c>
      <c r="Z240" s="28">
        <f t="shared" si="607"/>
        <v>0</v>
      </c>
      <c r="AA240" s="28">
        <f t="shared" si="607"/>
        <v>0</v>
      </c>
      <c r="AB240" s="28">
        <f t="shared" si="607"/>
        <v>0</v>
      </c>
      <c r="AC240" s="28">
        <f t="shared" si="607"/>
        <v>0</v>
      </c>
      <c r="AD240" s="28">
        <f t="shared" si="607"/>
        <v>0</v>
      </c>
      <c r="AE240" s="28">
        <f t="shared" si="607"/>
        <v>0</v>
      </c>
      <c r="AF240" s="28">
        <f t="shared" si="607"/>
        <v>0</v>
      </c>
      <c r="AG240" s="28">
        <f t="shared" si="607"/>
        <v>0</v>
      </c>
      <c r="AH240" s="28">
        <f t="shared" si="607"/>
        <v>235</v>
      </c>
      <c r="AI240" s="28">
        <f t="shared" si="607"/>
        <v>48.75</v>
      </c>
      <c r="AJ240" s="28">
        <f t="shared" si="607"/>
        <v>10</v>
      </c>
      <c r="AK240" s="28">
        <f t="shared" si="607"/>
        <v>2.5</v>
      </c>
      <c r="AL240" s="28">
        <f t="shared" si="607"/>
        <v>10</v>
      </c>
      <c r="AM240" s="28">
        <f t="shared" si="607"/>
        <v>5</v>
      </c>
      <c r="AN240" s="28">
        <f t="shared" si="607"/>
        <v>20</v>
      </c>
      <c r="AO240" s="28">
        <f t="shared" si="607"/>
        <v>8.75</v>
      </c>
      <c r="AP240" s="28">
        <f t="shared" si="607"/>
        <v>534.11</v>
      </c>
      <c r="AQ240" s="28">
        <f t="shared" si="607"/>
        <v>78</v>
      </c>
      <c r="AR240" s="28">
        <f t="shared" si="607"/>
        <v>22.740000000000002</v>
      </c>
      <c r="AS240" s="28">
        <f t="shared" si="607"/>
        <v>4</v>
      </c>
      <c r="AT240" s="28">
        <f t="shared" si="607"/>
        <v>22.73</v>
      </c>
      <c r="AU240" s="28">
        <f t="shared" si="607"/>
        <v>8</v>
      </c>
      <c r="AV240" s="28">
        <f t="shared" si="607"/>
        <v>45.46</v>
      </c>
      <c r="AW240" s="28">
        <f t="shared" si="607"/>
        <v>14</v>
      </c>
      <c r="AX240" s="28">
        <f t="shared" si="607"/>
        <v>235</v>
      </c>
      <c r="AY240" s="28">
        <f t="shared" si="607"/>
        <v>48.75</v>
      </c>
      <c r="AZ240" s="28">
        <f t="shared" si="607"/>
        <v>10</v>
      </c>
      <c r="BA240" s="28">
        <f t="shared" si="607"/>
        <v>2.5</v>
      </c>
      <c r="BB240" s="28">
        <f t="shared" si="607"/>
        <v>10</v>
      </c>
      <c r="BC240" s="28">
        <f t="shared" si="607"/>
        <v>5</v>
      </c>
      <c r="BD240" s="28">
        <f t="shared" si="607"/>
        <v>20</v>
      </c>
      <c r="BE240" s="28">
        <f t="shared" si="607"/>
        <v>8.75</v>
      </c>
      <c r="BF240" s="28">
        <f t="shared" si="607"/>
        <v>769.11</v>
      </c>
      <c r="BG240" s="28">
        <f t="shared" si="607"/>
        <v>126.75</v>
      </c>
      <c r="BH240" s="28">
        <f t="shared" si="607"/>
        <v>32.74</v>
      </c>
      <c r="BI240" s="28">
        <f t="shared" si="607"/>
        <v>6.5</v>
      </c>
      <c r="BJ240" s="28">
        <f t="shared" si="607"/>
        <v>32.730000000000004</v>
      </c>
      <c r="BK240" s="28">
        <f t="shared" si="607"/>
        <v>13</v>
      </c>
      <c r="BL240" s="28">
        <f t="shared" si="607"/>
        <v>65.460000000000008</v>
      </c>
      <c r="BM240" s="28">
        <f t="shared" si="607"/>
        <v>22.75</v>
      </c>
      <c r="BN240" s="28">
        <f t="shared" si="607"/>
        <v>940</v>
      </c>
      <c r="BO240" s="28">
        <f t="shared" si="607"/>
        <v>195</v>
      </c>
      <c r="BP240" s="28">
        <f t="shared" si="607"/>
        <v>40</v>
      </c>
      <c r="BQ240" s="28">
        <f t="shared" si="607"/>
        <v>10</v>
      </c>
      <c r="BR240" s="28">
        <f t="shared" si="607"/>
        <v>40</v>
      </c>
      <c r="BS240" s="28">
        <f t="shared" si="607"/>
        <v>20</v>
      </c>
      <c r="BT240" s="28">
        <f t="shared" si="607"/>
        <v>80</v>
      </c>
      <c r="BU240" s="28">
        <f t="shared" si="607"/>
        <v>35</v>
      </c>
      <c r="BV240" s="28">
        <f t="shared" si="607"/>
        <v>170.89</v>
      </c>
      <c r="BW240" s="28">
        <f t="shared" si="607"/>
        <v>68.25</v>
      </c>
      <c r="BX240" s="28">
        <f t="shared" si="607"/>
        <v>7.26</v>
      </c>
      <c r="BY240" s="28">
        <f t="shared" si="607"/>
        <v>3.5</v>
      </c>
      <c r="BZ240" s="28">
        <f t="shared" ref="BZ240:CT240" si="608">+BZ238+BZ239</f>
        <v>7.27</v>
      </c>
      <c r="CA240" s="28">
        <f t="shared" si="608"/>
        <v>7</v>
      </c>
      <c r="CB240" s="28">
        <f t="shared" si="608"/>
        <v>14.54</v>
      </c>
      <c r="CC240" s="75">
        <f t="shared" si="608"/>
        <v>12.25</v>
      </c>
      <c r="CD240" s="28">
        <f t="shared" si="608"/>
        <v>170.89</v>
      </c>
      <c r="CE240" s="28">
        <f t="shared" si="608"/>
        <v>68.25</v>
      </c>
      <c r="CF240" s="28">
        <f t="shared" si="608"/>
        <v>7.26</v>
      </c>
      <c r="CG240" s="28">
        <f t="shared" si="608"/>
        <v>3.5</v>
      </c>
      <c r="CH240" s="28">
        <f t="shared" si="608"/>
        <v>7.27</v>
      </c>
      <c r="CI240" s="28">
        <f t="shared" si="608"/>
        <v>7</v>
      </c>
      <c r="CJ240" s="28">
        <f t="shared" si="608"/>
        <v>14.54</v>
      </c>
      <c r="CK240" s="28">
        <f t="shared" si="608"/>
        <v>12.25</v>
      </c>
      <c r="CL240" s="28">
        <f t="shared" si="608"/>
        <v>0</v>
      </c>
      <c r="CM240" s="28">
        <f t="shared" si="608"/>
        <v>940</v>
      </c>
      <c r="CN240" s="28">
        <f t="shared" si="608"/>
        <v>195</v>
      </c>
      <c r="CO240" s="28">
        <f t="shared" si="608"/>
        <v>40</v>
      </c>
      <c r="CP240" s="28">
        <f t="shared" si="608"/>
        <v>10</v>
      </c>
      <c r="CQ240" s="28">
        <f t="shared" si="608"/>
        <v>40</v>
      </c>
      <c r="CR240" s="28">
        <f t="shared" si="608"/>
        <v>20</v>
      </c>
      <c r="CS240" s="28">
        <f t="shared" si="608"/>
        <v>80</v>
      </c>
      <c r="CT240" s="28">
        <f t="shared" si="608"/>
        <v>35</v>
      </c>
    </row>
    <row r="241" spans="1:106" ht="20.100000000000001" customHeight="1">
      <c r="A241" s="19">
        <v>11</v>
      </c>
      <c r="B241" s="20" t="s">
        <v>190</v>
      </c>
      <c r="C241" s="21">
        <v>400</v>
      </c>
      <c r="D241" s="21">
        <v>61</v>
      </c>
      <c r="E241" s="10">
        <f t="shared" ref="E241" si="609">C241+D241</f>
        <v>461</v>
      </c>
      <c r="F241" s="21">
        <v>35</v>
      </c>
      <c r="G241" s="42">
        <v>15</v>
      </c>
      <c r="H241" s="10">
        <f t="shared" ref="H241" si="610">F241+G241</f>
        <v>50</v>
      </c>
      <c r="I241" s="21">
        <v>25</v>
      </c>
      <c r="J241" s="21">
        <v>10</v>
      </c>
      <c r="K241" s="10">
        <f t="shared" si="594"/>
        <v>35</v>
      </c>
      <c r="L241" s="42">
        <v>47</v>
      </c>
      <c r="M241" s="42">
        <v>30</v>
      </c>
      <c r="N241" s="10">
        <f t="shared" si="464"/>
        <v>77</v>
      </c>
      <c r="O241" s="10">
        <f>C241+F241+I241+L241</f>
        <v>507</v>
      </c>
      <c r="P241" s="23">
        <f>D241+G241+J241+M241</f>
        <v>116</v>
      </c>
      <c r="Q241" s="10">
        <f t="shared" si="449"/>
        <v>623</v>
      </c>
      <c r="R241" s="65">
        <f t="shared" si="498"/>
        <v>127.28</v>
      </c>
      <c r="S241" s="65">
        <f t="shared" si="499"/>
        <v>9.15</v>
      </c>
      <c r="T241" s="65">
        <f t="shared" si="500"/>
        <v>11.14</v>
      </c>
      <c r="U241" s="65">
        <f t="shared" si="501"/>
        <v>2.25</v>
      </c>
      <c r="V241" s="65">
        <f>ROUND(I241*31.82%,2)-0.01</f>
        <v>7.95</v>
      </c>
      <c r="W241" s="65">
        <f t="shared" si="503"/>
        <v>1.5</v>
      </c>
      <c r="X241" s="70">
        <f>ROUND(L241*31.82%,2)-0.02</f>
        <v>14.940000000000001</v>
      </c>
      <c r="Y241" s="70">
        <f t="shared" si="505"/>
        <v>4.5</v>
      </c>
      <c r="AH241" s="83">
        <f t="shared" si="565"/>
        <v>100</v>
      </c>
      <c r="AI241" s="83">
        <f t="shared" si="579"/>
        <v>15.25</v>
      </c>
      <c r="AJ241" s="83">
        <f t="shared" si="566"/>
        <v>8.75</v>
      </c>
      <c r="AK241" s="83">
        <f t="shared" si="567"/>
        <v>3.75</v>
      </c>
      <c r="AL241" s="83">
        <f t="shared" si="568"/>
        <v>6.25</v>
      </c>
      <c r="AM241" s="83">
        <f t="shared" si="580"/>
        <v>2.5</v>
      </c>
      <c r="AN241" s="83">
        <f t="shared" si="569"/>
        <v>11.75</v>
      </c>
      <c r="AO241" s="83">
        <f t="shared" si="570"/>
        <v>7.5</v>
      </c>
      <c r="AP241" s="70">
        <f t="shared" si="506"/>
        <v>227.28</v>
      </c>
      <c r="AQ241" s="70">
        <f t="shared" si="507"/>
        <v>24.4</v>
      </c>
      <c r="AR241" s="70">
        <f t="shared" si="508"/>
        <v>19.89</v>
      </c>
      <c r="AS241" s="70">
        <f t="shared" si="509"/>
        <v>6</v>
      </c>
      <c r="AT241" s="70">
        <f t="shared" si="510"/>
        <v>14.2</v>
      </c>
      <c r="AU241" s="70">
        <f t="shared" si="511"/>
        <v>4</v>
      </c>
      <c r="AV241" s="70">
        <f t="shared" si="512"/>
        <v>26.69</v>
      </c>
      <c r="AW241" s="70">
        <f t="shared" si="513"/>
        <v>12</v>
      </c>
      <c r="AX241" s="70">
        <f t="shared" si="571"/>
        <v>100</v>
      </c>
      <c r="AY241" s="93">
        <f>ROUND(D241*16.66%,2)</f>
        <v>10.16</v>
      </c>
      <c r="AZ241" s="70">
        <f t="shared" si="573"/>
        <v>8.75</v>
      </c>
      <c r="BA241" s="70">
        <f t="shared" si="574"/>
        <v>3.75</v>
      </c>
      <c r="BB241" s="70">
        <f t="shared" si="575"/>
        <v>6.25</v>
      </c>
      <c r="BC241" s="70">
        <f t="shared" si="576"/>
        <v>2.5</v>
      </c>
      <c r="BD241" s="70">
        <f t="shared" si="577"/>
        <v>11.75</v>
      </c>
      <c r="BE241" s="70">
        <f t="shared" si="578"/>
        <v>7.5</v>
      </c>
      <c r="BF241" s="70">
        <f t="shared" si="514"/>
        <v>327.27999999999997</v>
      </c>
      <c r="BG241" s="70">
        <f t="shared" si="515"/>
        <v>34.56</v>
      </c>
      <c r="BH241" s="70">
        <f t="shared" si="516"/>
        <v>28.64</v>
      </c>
      <c r="BI241" s="70">
        <f t="shared" si="517"/>
        <v>9.75</v>
      </c>
      <c r="BJ241" s="70">
        <f t="shared" si="518"/>
        <v>20.45</v>
      </c>
      <c r="BK241" s="70">
        <f t="shared" si="519"/>
        <v>6.5</v>
      </c>
      <c r="BL241" s="70">
        <f t="shared" si="520"/>
        <v>38.44</v>
      </c>
      <c r="BM241" s="70">
        <f t="shared" si="521"/>
        <v>19.5</v>
      </c>
      <c r="BN241" s="70">
        <v>400</v>
      </c>
      <c r="BO241" s="70">
        <v>61</v>
      </c>
      <c r="BP241" s="70">
        <v>35</v>
      </c>
      <c r="BQ241" s="92">
        <v>15</v>
      </c>
      <c r="BR241" s="92">
        <v>25</v>
      </c>
      <c r="BS241" s="92">
        <v>10</v>
      </c>
      <c r="BT241" s="92">
        <v>47</v>
      </c>
      <c r="BU241" s="92">
        <v>30</v>
      </c>
      <c r="BV241" s="70">
        <f t="shared" si="522"/>
        <v>72.72</v>
      </c>
      <c r="BW241" s="70">
        <f t="shared" si="523"/>
        <v>26.44</v>
      </c>
      <c r="BX241" s="70">
        <f t="shared" si="524"/>
        <v>6.36</v>
      </c>
      <c r="BY241" s="70">
        <f t="shared" si="525"/>
        <v>5.25</v>
      </c>
      <c r="BZ241" s="70">
        <f t="shared" si="526"/>
        <v>4.55</v>
      </c>
      <c r="CA241" s="70">
        <f t="shared" si="527"/>
        <v>3.5</v>
      </c>
      <c r="CB241" s="70">
        <f t="shared" si="528"/>
        <v>8.56</v>
      </c>
      <c r="CC241" s="156">
        <f t="shared" si="529"/>
        <v>10.5</v>
      </c>
      <c r="CD241" s="121">
        <f t="shared" si="489"/>
        <v>72.72</v>
      </c>
      <c r="CE241" s="70">
        <f t="shared" ref="CE241" si="611">ROUND(BW241*75%,2)</f>
        <v>19.829999999999998</v>
      </c>
      <c r="CF241" s="70">
        <f t="shared" si="530"/>
        <v>6.36</v>
      </c>
      <c r="CG241" s="70">
        <f t="shared" si="531"/>
        <v>5.25</v>
      </c>
      <c r="CH241" s="70">
        <f t="shared" si="532"/>
        <v>4.55</v>
      </c>
      <c r="CI241" s="70">
        <f t="shared" si="533"/>
        <v>3.5</v>
      </c>
      <c r="CJ241" s="70">
        <f t="shared" si="534"/>
        <v>8.56</v>
      </c>
      <c r="CK241" s="70">
        <f t="shared" si="535"/>
        <v>10.5</v>
      </c>
      <c r="CL241" s="70"/>
      <c r="CM241" s="70">
        <f t="shared" si="536"/>
        <v>400</v>
      </c>
      <c r="CN241" s="70">
        <f t="shared" si="537"/>
        <v>54.39</v>
      </c>
      <c r="CO241" s="70">
        <f t="shared" si="538"/>
        <v>35</v>
      </c>
      <c r="CP241" s="70">
        <f t="shared" si="539"/>
        <v>15</v>
      </c>
      <c r="CQ241" s="70">
        <f t="shared" si="540"/>
        <v>25</v>
      </c>
      <c r="CR241" s="70">
        <f t="shared" si="541"/>
        <v>10</v>
      </c>
      <c r="CS241" s="70">
        <f t="shared" si="542"/>
        <v>47</v>
      </c>
      <c r="CT241" s="70">
        <f t="shared" si="543"/>
        <v>30</v>
      </c>
    </row>
    <row r="242" spans="1:106" s="41" customFormat="1" ht="20.100000000000001" customHeight="1">
      <c r="A242" s="38"/>
      <c r="B242" s="44" t="s">
        <v>191</v>
      </c>
      <c r="C242" s="40">
        <f>+C241+C240+C237+C234+C233+C232+C231+C230</f>
        <v>8683</v>
      </c>
      <c r="D242" s="40">
        <f t="shared" ref="D242:BO242" si="612">+D241+D240+D237+D234+D233+D232+D231+D230</f>
        <v>1401</v>
      </c>
      <c r="E242" s="40">
        <f t="shared" si="612"/>
        <v>10084</v>
      </c>
      <c r="F242" s="40">
        <f t="shared" si="612"/>
        <v>208</v>
      </c>
      <c r="G242" s="40">
        <f t="shared" si="612"/>
        <v>89</v>
      </c>
      <c r="H242" s="40">
        <f t="shared" si="612"/>
        <v>297</v>
      </c>
      <c r="I242" s="40">
        <f t="shared" si="612"/>
        <v>349</v>
      </c>
      <c r="J242" s="40">
        <f t="shared" si="612"/>
        <v>171</v>
      </c>
      <c r="K242" s="40">
        <f t="shared" si="612"/>
        <v>520</v>
      </c>
      <c r="L242" s="40">
        <f t="shared" si="612"/>
        <v>717</v>
      </c>
      <c r="M242" s="40">
        <f t="shared" si="612"/>
        <v>271</v>
      </c>
      <c r="N242" s="40">
        <f t="shared" si="612"/>
        <v>988</v>
      </c>
      <c r="O242" s="40">
        <f t="shared" si="612"/>
        <v>9957</v>
      </c>
      <c r="P242" s="40">
        <f t="shared" si="612"/>
        <v>1932</v>
      </c>
      <c r="Q242" s="40">
        <f t="shared" si="612"/>
        <v>11889</v>
      </c>
      <c r="R242" s="40">
        <f t="shared" si="612"/>
        <v>2762.9300000000003</v>
      </c>
      <c r="S242" s="40">
        <f t="shared" si="612"/>
        <v>210.15</v>
      </c>
      <c r="T242" s="40">
        <f t="shared" si="612"/>
        <v>66.19</v>
      </c>
      <c r="U242" s="40">
        <f t="shared" si="612"/>
        <v>13.350000000000001</v>
      </c>
      <c r="V242" s="40">
        <f t="shared" si="612"/>
        <v>111.05</v>
      </c>
      <c r="W242" s="78">
        <f t="shared" si="612"/>
        <v>25.65</v>
      </c>
      <c r="X242" s="40">
        <f t="shared" si="612"/>
        <v>228.15</v>
      </c>
      <c r="Y242" s="40">
        <f t="shared" si="612"/>
        <v>40.65</v>
      </c>
      <c r="Z242" s="40">
        <f t="shared" si="612"/>
        <v>0</v>
      </c>
      <c r="AA242" s="40">
        <f t="shared" si="612"/>
        <v>0</v>
      </c>
      <c r="AB242" s="40">
        <f t="shared" si="612"/>
        <v>0</v>
      </c>
      <c r="AC242" s="40">
        <f t="shared" si="612"/>
        <v>0</v>
      </c>
      <c r="AD242" s="40">
        <f t="shared" si="612"/>
        <v>0</v>
      </c>
      <c r="AE242" s="40">
        <f t="shared" si="612"/>
        <v>0</v>
      </c>
      <c r="AF242" s="40">
        <f t="shared" si="612"/>
        <v>0</v>
      </c>
      <c r="AG242" s="40">
        <f t="shared" si="612"/>
        <v>0</v>
      </c>
      <c r="AH242" s="40">
        <f t="shared" si="612"/>
        <v>2170.75</v>
      </c>
      <c r="AI242" s="40">
        <f t="shared" si="612"/>
        <v>350.25</v>
      </c>
      <c r="AJ242" s="40">
        <f t="shared" si="612"/>
        <v>52</v>
      </c>
      <c r="AK242" s="40">
        <f t="shared" si="612"/>
        <v>22.25</v>
      </c>
      <c r="AL242" s="40">
        <f t="shared" si="612"/>
        <v>87.25</v>
      </c>
      <c r="AM242" s="40">
        <f t="shared" si="612"/>
        <v>42.75</v>
      </c>
      <c r="AN242" s="40">
        <f t="shared" si="612"/>
        <v>179.25</v>
      </c>
      <c r="AO242" s="40">
        <f t="shared" si="612"/>
        <v>67.75</v>
      </c>
      <c r="AP242" s="40">
        <f t="shared" si="612"/>
        <v>4933.68</v>
      </c>
      <c r="AQ242" s="40">
        <f t="shared" si="612"/>
        <v>560.4</v>
      </c>
      <c r="AR242" s="40">
        <f t="shared" si="612"/>
        <v>118.19</v>
      </c>
      <c r="AS242" s="40">
        <f t="shared" si="612"/>
        <v>35.599999999999994</v>
      </c>
      <c r="AT242" s="40">
        <f t="shared" si="612"/>
        <v>198.29999999999998</v>
      </c>
      <c r="AU242" s="40">
        <f t="shared" si="612"/>
        <v>68.400000000000006</v>
      </c>
      <c r="AV242" s="40">
        <f t="shared" si="612"/>
        <v>407.4</v>
      </c>
      <c r="AW242" s="40">
        <f t="shared" si="612"/>
        <v>108.4</v>
      </c>
      <c r="AX242" s="40">
        <f t="shared" si="612"/>
        <v>2170.75</v>
      </c>
      <c r="AY242" s="40">
        <f t="shared" si="612"/>
        <v>263.84999999999997</v>
      </c>
      <c r="AZ242" s="40">
        <f t="shared" si="612"/>
        <v>52</v>
      </c>
      <c r="BA242" s="40">
        <f t="shared" si="612"/>
        <v>22.25</v>
      </c>
      <c r="BB242" s="40">
        <f t="shared" si="612"/>
        <v>86.52</v>
      </c>
      <c r="BC242" s="40">
        <f t="shared" si="612"/>
        <v>40.85</v>
      </c>
      <c r="BD242" s="40">
        <f t="shared" si="612"/>
        <v>179.25</v>
      </c>
      <c r="BE242" s="40">
        <f t="shared" si="612"/>
        <v>67.75</v>
      </c>
      <c r="BF242" s="40">
        <f t="shared" si="612"/>
        <v>7104.43</v>
      </c>
      <c r="BG242" s="40">
        <f t="shared" si="612"/>
        <v>824.25</v>
      </c>
      <c r="BH242" s="40">
        <f t="shared" si="612"/>
        <v>170.19</v>
      </c>
      <c r="BI242" s="40">
        <f t="shared" si="612"/>
        <v>57.849999999999994</v>
      </c>
      <c r="BJ242" s="40">
        <f t="shared" si="612"/>
        <v>284.81999999999994</v>
      </c>
      <c r="BK242" s="40">
        <f t="shared" si="612"/>
        <v>109.25</v>
      </c>
      <c r="BL242" s="40">
        <f t="shared" si="612"/>
        <v>586.65000000000009</v>
      </c>
      <c r="BM242" s="40">
        <f t="shared" si="612"/>
        <v>176.15</v>
      </c>
      <c r="BN242" s="40">
        <f t="shared" si="612"/>
        <v>8683</v>
      </c>
      <c r="BO242" s="40">
        <f t="shared" si="612"/>
        <v>1401</v>
      </c>
      <c r="BP242" s="40">
        <f t="shared" ref="BP242:CT242" si="613">+BP241+BP240+BP237+BP234+BP233+BP232+BP231+BP230</f>
        <v>208</v>
      </c>
      <c r="BQ242" s="40">
        <f t="shared" si="613"/>
        <v>89</v>
      </c>
      <c r="BR242" s="40">
        <f t="shared" si="613"/>
        <v>349</v>
      </c>
      <c r="BS242" s="40">
        <f t="shared" si="613"/>
        <v>171</v>
      </c>
      <c r="BT242" s="40">
        <f t="shared" si="613"/>
        <v>717</v>
      </c>
      <c r="BU242" s="40">
        <f t="shared" si="613"/>
        <v>271</v>
      </c>
      <c r="BV242" s="40">
        <f t="shared" si="613"/>
        <v>1578.5700000000002</v>
      </c>
      <c r="BW242" s="40">
        <f t="shared" si="613"/>
        <v>576.75</v>
      </c>
      <c r="BX242" s="123">
        <f t="shared" si="613"/>
        <v>37.81</v>
      </c>
      <c r="BY242" s="123">
        <f t="shared" si="613"/>
        <v>31.15</v>
      </c>
      <c r="BZ242" s="40">
        <f t="shared" si="613"/>
        <v>64.180000000000007</v>
      </c>
      <c r="CA242" s="40">
        <f t="shared" si="613"/>
        <v>61.75</v>
      </c>
      <c r="CB242" s="123">
        <f t="shared" si="613"/>
        <v>130.35</v>
      </c>
      <c r="CC242" s="160">
        <f t="shared" si="613"/>
        <v>94.85</v>
      </c>
      <c r="CD242" s="40">
        <f t="shared" si="613"/>
        <v>1539.94</v>
      </c>
      <c r="CE242" s="40">
        <f t="shared" si="613"/>
        <v>449.63</v>
      </c>
      <c r="CF242" s="40">
        <f t="shared" si="613"/>
        <v>37.81</v>
      </c>
      <c r="CG242" s="40">
        <f t="shared" si="613"/>
        <v>31.15</v>
      </c>
      <c r="CH242" s="40">
        <f t="shared" si="613"/>
        <v>64.180000000000007</v>
      </c>
      <c r="CI242" s="40">
        <f t="shared" si="613"/>
        <v>61.75</v>
      </c>
      <c r="CJ242" s="40">
        <f t="shared" si="613"/>
        <v>130.35</v>
      </c>
      <c r="CK242" s="40">
        <f t="shared" si="613"/>
        <v>94.85</v>
      </c>
      <c r="CL242" s="40">
        <f t="shared" si="613"/>
        <v>38.630000000000003</v>
      </c>
      <c r="CM242" s="40">
        <f t="shared" si="613"/>
        <v>8683</v>
      </c>
      <c r="CN242" s="40">
        <f t="shared" si="613"/>
        <v>1273.8799999999999</v>
      </c>
      <c r="CO242" s="40">
        <f t="shared" si="613"/>
        <v>208</v>
      </c>
      <c r="CP242" s="40">
        <f t="shared" si="613"/>
        <v>89</v>
      </c>
      <c r="CQ242" s="40">
        <f t="shared" si="613"/>
        <v>349</v>
      </c>
      <c r="CR242" s="40">
        <f t="shared" si="613"/>
        <v>171</v>
      </c>
      <c r="CS242" s="40">
        <f t="shared" si="613"/>
        <v>717</v>
      </c>
      <c r="CT242" s="40">
        <f t="shared" si="613"/>
        <v>271</v>
      </c>
    </row>
    <row r="243" spans="1:106" ht="20.100000000000001" customHeight="1">
      <c r="A243" s="19">
        <v>1</v>
      </c>
      <c r="B243" s="20" t="s">
        <v>192</v>
      </c>
      <c r="C243" s="21">
        <v>507.72</v>
      </c>
      <c r="D243" s="21">
        <v>96.88</v>
      </c>
      <c r="E243" s="10">
        <f t="shared" ref="E243:E249" si="614">C243+D243</f>
        <v>604.6</v>
      </c>
      <c r="F243" s="21">
        <v>0</v>
      </c>
      <c r="G243" s="42">
        <v>0</v>
      </c>
      <c r="H243" s="10">
        <f t="shared" ref="H243:H249" si="615">F243+G243</f>
        <v>0</v>
      </c>
      <c r="I243" s="21">
        <v>0</v>
      </c>
      <c r="J243" s="21">
        <v>0</v>
      </c>
      <c r="K243" s="10">
        <f t="shared" ref="K243:K263" si="616">I243+J243</f>
        <v>0</v>
      </c>
      <c r="L243" s="42">
        <v>54.98</v>
      </c>
      <c r="M243" s="42">
        <v>20.05</v>
      </c>
      <c r="N243" s="10">
        <f t="shared" si="464"/>
        <v>75.03</v>
      </c>
      <c r="O243" s="10">
        <f t="shared" ref="O243:P249" si="617">C243+F243+I243+L243</f>
        <v>562.70000000000005</v>
      </c>
      <c r="P243" s="23">
        <f t="shared" si="617"/>
        <v>116.92999999999999</v>
      </c>
      <c r="Q243" s="10">
        <f t="shared" si="449"/>
        <v>679.63</v>
      </c>
      <c r="R243" s="65">
        <f t="shared" si="498"/>
        <v>161.56</v>
      </c>
      <c r="S243" s="65">
        <f t="shared" si="499"/>
        <v>14.53</v>
      </c>
      <c r="T243" s="65">
        <f t="shared" si="500"/>
        <v>0</v>
      </c>
      <c r="U243" s="65">
        <f t="shared" si="501"/>
        <v>0</v>
      </c>
      <c r="V243" s="65">
        <f t="shared" si="502"/>
        <v>0</v>
      </c>
      <c r="W243" s="65">
        <f t="shared" si="503"/>
        <v>0</v>
      </c>
      <c r="X243" s="70">
        <f>ROUND(L243*31.82%,2)+0.01</f>
        <v>17.5</v>
      </c>
      <c r="Y243" s="70">
        <f>ROUND(M243*15%,2)+0.01</f>
        <v>3.0199999999999996</v>
      </c>
      <c r="AH243" s="83">
        <f>ROUND(C243*25%,2)-0.03</f>
        <v>126.9</v>
      </c>
      <c r="AI243" s="83">
        <f>ROUND(D243*25%,2)-0.01</f>
        <v>24.209999999999997</v>
      </c>
      <c r="AJ243" s="83">
        <f t="shared" si="566"/>
        <v>0</v>
      </c>
      <c r="AK243" s="83">
        <f t="shared" si="567"/>
        <v>0</v>
      </c>
      <c r="AL243" s="83">
        <f t="shared" si="568"/>
        <v>0</v>
      </c>
      <c r="AM243" s="83">
        <f t="shared" si="580"/>
        <v>0</v>
      </c>
      <c r="AN243" s="83">
        <f t="shared" si="569"/>
        <v>13.75</v>
      </c>
      <c r="AO243" s="83">
        <f t="shared" si="570"/>
        <v>5.01</v>
      </c>
      <c r="AP243" s="70">
        <f t="shared" si="506"/>
        <v>288.46000000000004</v>
      </c>
      <c r="AQ243" s="70">
        <f t="shared" si="507"/>
        <v>38.739999999999995</v>
      </c>
      <c r="AR243" s="70">
        <f t="shared" si="508"/>
        <v>0</v>
      </c>
      <c r="AS243" s="70">
        <f t="shared" si="509"/>
        <v>0</v>
      </c>
      <c r="AT243" s="70">
        <f t="shared" si="510"/>
        <v>0</v>
      </c>
      <c r="AU243" s="70">
        <f t="shared" si="511"/>
        <v>0</v>
      </c>
      <c r="AV243" s="70">
        <f t="shared" si="512"/>
        <v>31.25</v>
      </c>
      <c r="AW243" s="70">
        <f t="shared" si="513"/>
        <v>8.0299999999999994</v>
      </c>
      <c r="AX243" s="70">
        <f t="shared" si="571"/>
        <v>126.93</v>
      </c>
      <c r="AY243" s="70">
        <f>ROUND(D243*25%,2)-0.01</f>
        <v>24.209999999999997</v>
      </c>
      <c r="AZ243" s="70">
        <f t="shared" si="573"/>
        <v>0</v>
      </c>
      <c r="BA243" s="70">
        <f t="shared" si="574"/>
        <v>0</v>
      </c>
      <c r="BB243" s="70">
        <f t="shared" si="575"/>
        <v>0</v>
      </c>
      <c r="BC243" s="70">
        <f t="shared" si="576"/>
        <v>0</v>
      </c>
      <c r="BD243" s="87">
        <f>ROUND(L243*25%,2)-13.75</f>
        <v>0</v>
      </c>
      <c r="BE243" s="70">
        <f>ROUND(M243*25%,2)-0.02</f>
        <v>4.99</v>
      </c>
      <c r="BF243" s="70">
        <f t="shared" si="514"/>
        <v>415.39000000000004</v>
      </c>
      <c r="BG243" s="70">
        <f t="shared" si="515"/>
        <v>62.949999999999989</v>
      </c>
      <c r="BH243" s="70">
        <f t="shared" si="516"/>
        <v>0</v>
      </c>
      <c r="BI243" s="70">
        <f t="shared" si="517"/>
        <v>0</v>
      </c>
      <c r="BJ243" s="70">
        <f t="shared" si="518"/>
        <v>0</v>
      </c>
      <c r="BK243" s="70">
        <f t="shared" si="519"/>
        <v>0</v>
      </c>
      <c r="BL243" s="70">
        <f t="shared" si="520"/>
        <v>31.25</v>
      </c>
      <c r="BM243" s="70">
        <f t="shared" si="521"/>
        <v>13.02</v>
      </c>
      <c r="BN243" s="117">
        <v>507.72</v>
      </c>
      <c r="BO243" s="117">
        <v>96.88</v>
      </c>
      <c r="BP243" s="117">
        <v>0</v>
      </c>
      <c r="BQ243" s="117">
        <v>0</v>
      </c>
      <c r="BR243" s="117">
        <v>0</v>
      </c>
      <c r="BS243" s="117">
        <v>0</v>
      </c>
      <c r="BT243" s="117">
        <v>54.98</v>
      </c>
      <c r="BU243" s="117">
        <v>20.05</v>
      </c>
      <c r="BV243" s="70">
        <f t="shared" si="522"/>
        <v>92.33</v>
      </c>
      <c r="BW243" s="70">
        <f t="shared" si="523"/>
        <v>33.93</v>
      </c>
      <c r="BX243" s="70">
        <f t="shared" si="524"/>
        <v>0</v>
      </c>
      <c r="BY243" s="70">
        <f t="shared" si="525"/>
        <v>0</v>
      </c>
      <c r="BZ243" s="70">
        <f t="shared" si="526"/>
        <v>0</v>
      </c>
      <c r="CA243" s="70">
        <f t="shared" si="527"/>
        <v>0</v>
      </c>
      <c r="CB243" s="70">
        <f t="shared" si="528"/>
        <v>23.73</v>
      </c>
      <c r="CC243" s="156">
        <f t="shared" si="529"/>
        <v>7.03</v>
      </c>
      <c r="CD243" s="121">
        <f t="shared" si="489"/>
        <v>92.33</v>
      </c>
      <c r="CE243" s="70">
        <f>ROUND(BW243*75%,2)</f>
        <v>25.45</v>
      </c>
      <c r="CF243" s="70">
        <f t="shared" si="530"/>
        <v>0</v>
      </c>
      <c r="CG243" s="70">
        <f t="shared" si="531"/>
        <v>0</v>
      </c>
      <c r="CH243" s="70">
        <f t="shared" si="532"/>
        <v>0</v>
      </c>
      <c r="CI243" s="70">
        <f t="shared" si="533"/>
        <v>0</v>
      </c>
      <c r="CJ243" s="70">
        <f t="shared" si="534"/>
        <v>23.73</v>
      </c>
      <c r="CK243" s="70">
        <f t="shared" si="535"/>
        <v>7.03</v>
      </c>
      <c r="CL243" s="70"/>
      <c r="CM243" s="70">
        <f t="shared" si="536"/>
        <v>507.72</v>
      </c>
      <c r="CN243" s="70">
        <f t="shared" si="537"/>
        <v>88.399999999999991</v>
      </c>
      <c r="CO243" s="70">
        <f t="shared" si="538"/>
        <v>0</v>
      </c>
      <c r="CP243" s="70">
        <f t="shared" si="539"/>
        <v>0</v>
      </c>
      <c r="CQ243" s="70">
        <f t="shared" si="540"/>
        <v>0</v>
      </c>
      <c r="CR243" s="70">
        <f t="shared" si="541"/>
        <v>0</v>
      </c>
      <c r="CS243" s="70">
        <f t="shared" si="542"/>
        <v>54.980000000000004</v>
      </c>
      <c r="CT243" s="70">
        <f t="shared" si="543"/>
        <v>20.05</v>
      </c>
      <c r="CU243" s="55"/>
      <c r="CV243" s="55"/>
      <c r="CW243" s="55"/>
      <c r="CX243" s="55"/>
      <c r="CY243" s="55"/>
      <c r="CZ243" s="55"/>
      <c r="DA243" s="55"/>
    </row>
    <row r="244" spans="1:106" ht="20.100000000000001" customHeight="1">
      <c r="A244" s="19">
        <v>2</v>
      </c>
      <c r="B244" s="20" t="s">
        <v>193</v>
      </c>
      <c r="C244" s="21">
        <v>193.18</v>
      </c>
      <c r="D244" s="21">
        <v>89.07</v>
      </c>
      <c r="E244" s="10">
        <f t="shared" si="614"/>
        <v>282.25</v>
      </c>
      <c r="F244" s="21">
        <v>22.28</v>
      </c>
      <c r="G244" s="42">
        <v>11.17</v>
      </c>
      <c r="H244" s="10">
        <f t="shared" si="615"/>
        <v>33.450000000000003</v>
      </c>
      <c r="I244" s="21">
        <v>0</v>
      </c>
      <c r="J244" s="21">
        <v>0</v>
      </c>
      <c r="K244" s="10">
        <f t="shared" si="616"/>
        <v>0</v>
      </c>
      <c r="L244" s="42">
        <v>7.43</v>
      </c>
      <c r="M244" s="42">
        <v>0</v>
      </c>
      <c r="N244" s="10">
        <f t="shared" si="464"/>
        <v>7.43</v>
      </c>
      <c r="O244" s="10">
        <f t="shared" si="617"/>
        <v>222.89000000000001</v>
      </c>
      <c r="P244" s="23">
        <f t="shared" si="617"/>
        <v>100.24</v>
      </c>
      <c r="Q244" s="10">
        <f t="shared" si="449"/>
        <v>323.13</v>
      </c>
      <c r="R244" s="65">
        <f t="shared" si="498"/>
        <v>61.47</v>
      </c>
      <c r="S244" s="65">
        <f t="shared" si="499"/>
        <v>13.36</v>
      </c>
      <c r="T244" s="65">
        <f t="shared" si="500"/>
        <v>7.09</v>
      </c>
      <c r="U244" s="65">
        <f>ROUND(G244*15%,2)-0.02</f>
        <v>1.66</v>
      </c>
      <c r="V244" s="65">
        <f t="shared" si="502"/>
        <v>0</v>
      </c>
      <c r="W244" s="65">
        <f t="shared" si="503"/>
        <v>0</v>
      </c>
      <c r="X244" s="70">
        <f t="shared" si="504"/>
        <v>2.36</v>
      </c>
      <c r="Y244" s="70">
        <f t="shared" si="505"/>
        <v>0</v>
      </c>
      <c r="AH244" s="83">
        <f t="shared" si="565"/>
        <v>48.3</v>
      </c>
      <c r="AI244" s="83">
        <f t="shared" si="579"/>
        <v>22.27</v>
      </c>
      <c r="AJ244" s="83">
        <f>ROUND(F244*25%,2)-0.01</f>
        <v>5.5600000000000005</v>
      </c>
      <c r="AK244" s="83">
        <f t="shared" si="567"/>
        <v>2.79</v>
      </c>
      <c r="AL244" s="83">
        <f t="shared" si="568"/>
        <v>0</v>
      </c>
      <c r="AM244" s="83">
        <f t="shared" si="580"/>
        <v>0</v>
      </c>
      <c r="AN244" s="83">
        <f t="shared" si="569"/>
        <v>1.86</v>
      </c>
      <c r="AO244" s="83">
        <f t="shared" si="570"/>
        <v>0</v>
      </c>
      <c r="AP244" s="70">
        <f t="shared" si="506"/>
        <v>109.77</v>
      </c>
      <c r="AQ244" s="70">
        <f t="shared" si="507"/>
        <v>35.629999999999995</v>
      </c>
      <c r="AR244" s="70">
        <f t="shared" si="508"/>
        <v>12.65</v>
      </c>
      <c r="AS244" s="70">
        <f t="shared" si="509"/>
        <v>4.45</v>
      </c>
      <c r="AT244" s="70">
        <f t="shared" si="510"/>
        <v>0</v>
      </c>
      <c r="AU244" s="70">
        <f t="shared" si="511"/>
        <v>0</v>
      </c>
      <c r="AV244" s="70">
        <f t="shared" si="512"/>
        <v>4.22</v>
      </c>
      <c r="AW244" s="70">
        <f t="shared" si="513"/>
        <v>0</v>
      </c>
      <c r="AX244" s="70">
        <f t="shared" si="571"/>
        <v>48.3</v>
      </c>
      <c r="AY244" s="70">
        <f t="shared" si="572"/>
        <v>22.27</v>
      </c>
      <c r="AZ244" s="70">
        <f>ROUND(F244*25%,2)-0.01</f>
        <v>5.5600000000000005</v>
      </c>
      <c r="BA244" s="70">
        <f>ROUND(G244*25%,2)+0.01</f>
        <v>2.8</v>
      </c>
      <c r="BB244" s="70">
        <f t="shared" si="575"/>
        <v>0</v>
      </c>
      <c r="BC244" s="70">
        <f t="shared" si="576"/>
        <v>0</v>
      </c>
      <c r="BD244" s="86">
        <f>ROUND(L244*25%,2)-1.86</f>
        <v>0</v>
      </c>
      <c r="BE244" s="70">
        <f t="shared" si="578"/>
        <v>0</v>
      </c>
      <c r="BF244" s="70">
        <f t="shared" si="514"/>
        <v>158.07</v>
      </c>
      <c r="BG244" s="70">
        <f t="shared" si="515"/>
        <v>57.899999999999991</v>
      </c>
      <c r="BH244" s="70">
        <f t="shared" si="516"/>
        <v>18.21</v>
      </c>
      <c r="BI244" s="70">
        <f t="shared" si="517"/>
        <v>7.25</v>
      </c>
      <c r="BJ244" s="70">
        <f t="shared" si="518"/>
        <v>0</v>
      </c>
      <c r="BK244" s="70">
        <f t="shared" si="519"/>
        <v>0</v>
      </c>
      <c r="BL244" s="70">
        <f t="shared" si="520"/>
        <v>4.22</v>
      </c>
      <c r="BM244" s="70">
        <f t="shared" si="521"/>
        <v>0</v>
      </c>
      <c r="BN244" s="117">
        <v>193.18</v>
      </c>
      <c r="BO244" s="117">
        <v>89.07</v>
      </c>
      <c r="BP244" s="117">
        <v>22.28</v>
      </c>
      <c r="BQ244" s="117">
        <v>11.17</v>
      </c>
      <c r="BR244" s="117">
        <v>0</v>
      </c>
      <c r="BS244" s="117">
        <v>0</v>
      </c>
      <c r="BT244" s="117">
        <v>7.43</v>
      </c>
      <c r="BU244" s="117">
        <v>0</v>
      </c>
      <c r="BV244" s="70">
        <f t="shared" si="522"/>
        <v>35.11</v>
      </c>
      <c r="BW244" s="70">
        <f t="shared" si="523"/>
        <v>31.17</v>
      </c>
      <c r="BX244" s="70">
        <f t="shared" si="524"/>
        <v>4.07</v>
      </c>
      <c r="BY244" s="70">
        <f t="shared" si="525"/>
        <v>3.92</v>
      </c>
      <c r="BZ244" s="70">
        <f t="shared" si="526"/>
        <v>0</v>
      </c>
      <c r="CA244" s="70">
        <f t="shared" si="527"/>
        <v>0</v>
      </c>
      <c r="CB244" s="70">
        <f t="shared" si="528"/>
        <v>3.21</v>
      </c>
      <c r="CC244" s="156">
        <f t="shared" si="529"/>
        <v>0</v>
      </c>
      <c r="CD244" s="121">
        <f t="shared" si="489"/>
        <v>35.11</v>
      </c>
      <c r="CE244" s="121">
        <f t="shared" si="489"/>
        <v>31.17</v>
      </c>
      <c r="CF244" s="70">
        <f t="shared" si="530"/>
        <v>4.07</v>
      </c>
      <c r="CG244" s="70">
        <f t="shared" si="531"/>
        <v>3.92</v>
      </c>
      <c r="CH244" s="70">
        <f t="shared" si="532"/>
        <v>0</v>
      </c>
      <c r="CI244" s="70">
        <f t="shared" si="533"/>
        <v>0</v>
      </c>
      <c r="CJ244" s="70">
        <f t="shared" si="534"/>
        <v>3.21</v>
      </c>
      <c r="CK244" s="70">
        <f t="shared" si="535"/>
        <v>0</v>
      </c>
      <c r="CL244" s="70"/>
      <c r="CM244" s="70">
        <f t="shared" si="536"/>
        <v>193.18</v>
      </c>
      <c r="CN244" s="70">
        <f t="shared" si="537"/>
        <v>89.07</v>
      </c>
      <c r="CO244" s="70">
        <f t="shared" si="538"/>
        <v>22.28</v>
      </c>
      <c r="CP244" s="70">
        <f t="shared" si="539"/>
        <v>11.17</v>
      </c>
      <c r="CQ244" s="70">
        <f t="shared" si="540"/>
        <v>0</v>
      </c>
      <c r="CR244" s="70">
        <f t="shared" si="541"/>
        <v>0</v>
      </c>
      <c r="CS244" s="70">
        <f t="shared" si="542"/>
        <v>7.43</v>
      </c>
      <c r="CT244" s="70">
        <f t="shared" si="543"/>
        <v>0</v>
      </c>
      <c r="CU244" s="55"/>
      <c r="CV244" s="55"/>
      <c r="CW244" s="55"/>
      <c r="CX244" s="55"/>
      <c r="CY244" s="55"/>
      <c r="CZ244" s="55"/>
      <c r="DA244" s="55"/>
    </row>
    <row r="245" spans="1:106" ht="20.100000000000001" customHeight="1">
      <c r="A245" s="19">
        <v>3</v>
      </c>
      <c r="B245" s="20" t="s">
        <v>194</v>
      </c>
      <c r="C245" s="21">
        <v>59.44</v>
      </c>
      <c r="D245" s="21">
        <v>26.73</v>
      </c>
      <c r="E245" s="10">
        <f t="shared" si="614"/>
        <v>86.17</v>
      </c>
      <c r="F245" s="21">
        <v>13.36</v>
      </c>
      <c r="G245" s="42">
        <v>8.93</v>
      </c>
      <c r="H245" s="10">
        <f t="shared" si="615"/>
        <v>22.29</v>
      </c>
      <c r="I245" s="21">
        <v>0</v>
      </c>
      <c r="J245" s="21">
        <v>0</v>
      </c>
      <c r="K245" s="10">
        <f t="shared" si="616"/>
        <v>0</v>
      </c>
      <c r="L245" s="42">
        <v>7.43</v>
      </c>
      <c r="M245" s="42">
        <v>0</v>
      </c>
      <c r="N245" s="10">
        <f t="shared" si="464"/>
        <v>7.43</v>
      </c>
      <c r="O245" s="10">
        <f t="shared" si="617"/>
        <v>80.22999999999999</v>
      </c>
      <c r="P245" s="23">
        <f t="shared" si="617"/>
        <v>35.659999999999997</v>
      </c>
      <c r="Q245" s="10">
        <f t="shared" si="449"/>
        <v>115.88999999999999</v>
      </c>
      <c r="R245" s="65">
        <f t="shared" si="498"/>
        <v>18.91</v>
      </c>
      <c r="S245" s="65">
        <f t="shared" si="499"/>
        <v>4.01</v>
      </c>
      <c r="T245" s="65">
        <f t="shared" si="500"/>
        <v>4.25</v>
      </c>
      <c r="U245" s="65">
        <f t="shared" si="501"/>
        <v>1.34</v>
      </c>
      <c r="V245" s="65">
        <f t="shared" si="502"/>
        <v>0</v>
      </c>
      <c r="W245" s="65">
        <f t="shared" si="503"/>
        <v>0</v>
      </c>
      <c r="X245" s="70">
        <f t="shared" si="504"/>
        <v>2.36</v>
      </c>
      <c r="Y245" s="70">
        <f t="shared" si="505"/>
        <v>0</v>
      </c>
      <c r="AH245" s="83">
        <f t="shared" si="565"/>
        <v>14.86</v>
      </c>
      <c r="AI245" s="83">
        <f t="shared" si="579"/>
        <v>6.68</v>
      </c>
      <c r="AJ245" s="83">
        <f t="shared" si="566"/>
        <v>3.34</v>
      </c>
      <c r="AK245" s="83">
        <f>ROUND(G245*25%,2)+0.01</f>
        <v>2.2399999999999998</v>
      </c>
      <c r="AL245" s="83">
        <f t="shared" si="568"/>
        <v>0</v>
      </c>
      <c r="AM245" s="83">
        <f t="shared" si="580"/>
        <v>0</v>
      </c>
      <c r="AN245" s="83">
        <f t="shared" si="569"/>
        <v>1.86</v>
      </c>
      <c r="AO245" s="83">
        <f t="shared" si="570"/>
        <v>0</v>
      </c>
      <c r="AP245" s="70">
        <f t="shared" si="506"/>
        <v>33.769999999999996</v>
      </c>
      <c r="AQ245" s="70">
        <f t="shared" si="507"/>
        <v>10.69</v>
      </c>
      <c r="AR245" s="70">
        <f t="shared" si="508"/>
        <v>7.59</v>
      </c>
      <c r="AS245" s="70">
        <f t="shared" si="509"/>
        <v>3.58</v>
      </c>
      <c r="AT245" s="70">
        <f t="shared" si="510"/>
        <v>0</v>
      </c>
      <c r="AU245" s="70">
        <f t="shared" si="511"/>
        <v>0</v>
      </c>
      <c r="AV245" s="70">
        <f t="shared" si="512"/>
        <v>4.22</v>
      </c>
      <c r="AW245" s="70">
        <f t="shared" si="513"/>
        <v>0</v>
      </c>
      <c r="AX245" s="70">
        <f t="shared" si="571"/>
        <v>14.86</v>
      </c>
      <c r="AY245" s="70">
        <f t="shared" si="572"/>
        <v>6.68</v>
      </c>
      <c r="AZ245" s="70">
        <f t="shared" si="573"/>
        <v>3.34</v>
      </c>
      <c r="BA245" s="70">
        <f t="shared" si="574"/>
        <v>2.23</v>
      </c>
      <c r="BB245" s="70">
        <f t="shared" si="575"/>
        <v>0</v>
      </c>
      <c r="BC245" s="70">
        <f t="shared" si="576"/>
        <v>0</v>
      </c>
      <c r="BD245" s="86">
        <f>ROUND(L245*25%,2)-1.86</f>
        <v>0</v>
      </c>
      <c r="BE245" s="70">
        <f t="shared" si="578"/>
        <v>0</v>
      </c>
      <c r="BF245" s="70">
        <f t="shared" si="514"/>
        <v>48.629999999999995</v>
      </c>
      <c r="BG245" s="70">
        <f t="shared" si="515"/>
        <v>17.369999999999997</v>
      </c>
      <c r="BH245" s="70">
        <f t="shared" si="516"/>
        <v>10.93</v>
      </c>
      <c r="BI245" s="70">
        <f t="shared" si="517"/>
        <v>5.8100000000000005</v>
      </c>
      <c r="BJ245" s="70">
        <f t="shared" si="518"/>
        <v>0</v>
      </c>
      <c r="BK245" s="70">
        <f t="shared" si="519"/>
        <v>0</v>
      </c>
      <c r="BL245" s="70">
        <f t="shared" si="520"/>
        <v>4.22</v>
      </c>
      <c r="BM245" s="70">
        <f t="shared" si="521"/>
        <v>0</v>
      </c>
      <c r="BN245" s="117">
        <v>59.44</v>
      </c>
      <c r="BO245" s="117">
        <v>26.73</v>
      </c>
      <c r="BP245" s="117">
        <v>13.36</v>
      </c>
      <c r="BQ245" s="117">
        <v>8.93</v>
      </c>
      <c r="BR245" s="117">
        <v>0</v>
      </c>
      <c r="BS245" s="117">
        <v>0</v>
      </c>
      <c r="BT245" s="117">
        <v>7.43</v>
      </c>
      <c r="BU245" s="117">
        <v>0</v>
      </c>
      <c r="BV245" s="70">
        <f t="shared" si="522"/>
        <v>10.81</v>
      </c>
      <c r="BW245" s="70">
        <f t="shared" si="523"/>
        <v>9.36</v>
      </c>
      <c r="BX245" s="70">
        <f t="shared" si="524"/>
        <v>2.4300000000000002</v>
      </c>
      <c r="BY245" s="70">
        <f t="shared" si="525"/>
        <v>3.12</v>
      </c>
      <c r="BZ245" s="70">
        <f t="shared" si="526"/>
        <v>0</v>
      </c>
      <c r="CA245" s="70">
        <f t="shared" si="527"/>
        <v>0</v>
      </c>
      <c r="CB245" s="70">
        <f t="shared" si="528"/>
        <v>3.21</v>
      </c>
      <c r="CC245" s="156">
        <f t="shared" si="529"/>
        <v>0</v>
      </c>
      <c r="CD245" s="121">
        <f t="shared" si="489"/>
        <v>10.81</v>
      </c>
      <c r="CE245" s="121">
        <f t="shared" si="489"/>
        <v>9.36</v>
      </c>
      <c r="CF245" s="70">
        <f t="shared" si="530"/>
        <v>2.4300000000000002</v>
      </c>
      <c r="CG245" s="70">
        <f t="shared" si="531"/>
        <v>3.12</v>
      </c>
      <c r="CH245" s="70">
        <f t="shared" si="532"/>
        <v>0</v>
      </c>
      <c r="CI245" s="70">
        <f t="shared" si="533"/>
        <v>0</v>
      </c>
      <c r="CJ245" s="70">
        <f t="shared" si="534"/>
        <v>3.21</v>
      </c>
      <c r="CK245" s="70">
        <f t="shared" si="535"/>
        <v>0</v>
      </c>
      <c r="CL245" s="70"/>
      <c r="CM245" s="70">
        <f t="shared" si="536"/>
        <v>59.44</v>
      </c>
      <c r="CN245" s="70">
        <f t="shared" si="537"/>
        <v>26.729999999999997</v>
      </c>
      <c r="CO245" s="70">
        <f t="shared" si="538"/>
        <v>13.36</v>
      </c>
      <c r="CP245" s="70">
        <f t="shared" si="539"/>
        <v>8.93</v>
      </c>
      <c r="CQ245" s="70">
        <f t="shared" si="540"/>
        <v>0</v>
      </c>
      <c r="CR245" s="70">
        <f t="shared" si="541"/>
        <v>0</v>
      </c>
      <c r="CS245" s="70">
        <f t="shared" si="542"/>
        <v>7.43</v>
      </c>
      <c r="CT245" s="70">
        <f t="shared" si="543"/>
        <v>0</v>
      </c>
      <c r="CU245" s="55"/>
      <c r="CV245" s="55"/>
      <c r="CW245" s="55"/>
      <c r="CX245" s="55"/>
      <c r="CY245" s="55"/>
      <c r="CZ245" s="55"/>
      <c r="DA245" s="55"/>
    </row>
    <row r="246" spans="1:106" ht="20.100000000000001" customHeight="1">
      <c r="A246" s="19">
        <v>4</v>
      </c>
      <c r="B246" s="20" t="s">
        <v>195</v>
      </c>
      <c r="C246" s="21">
        <v>174.6</v>
      </c>
      <c r="D246" s="21">
        <v>29.69</v>
      </c>
      <c r="E246" s="10">
        <f t="shared" si="614"/>
        <v>204.29</v>
      </c>
      <c r="F246" s="21">
        <v>0</v>
      </c>
      <c r="G246" s="42">
        <v>0</v>
      </c>
      <c r="H246" s="10">
        <f t="shared" si="615"/>
        <v>0</v>
      </c>
      <c r="I246" s="21">
        <v>0</v>
      </c>
      <c r="J246" s="21">
        <v>0</v>
      </c>
      <c r="K246" s="10">
        <f t="shared" si="616"/>
        <v>0</v>
      </c>
      <c r="L246" s="42">
        <v>11.14</v>
      </c>
      <c r="M246" s="42">
        <v>7.42</v>
      </c>
      <c r="N246" s="10">
        <f t="shared" si="464"/>
        <v>18.560000000000002</v>
      </c>
      <c r="O246" s="10">
        <f t="shared" si="617"/>
        <v>185.74</v>
      </c>
      <c r="P246" s="23">
        <f t="shared" si="617"/>
        <v>37.11</v>
      </c>
      <c r="Q246" s="10">
        <f t="shared" si="449"/>
        <v>222.85000000000002</v>
      </c>
      <c r="R246" s="65">
        <f t="shared" si="498"/>
        <v>55.56</v>
      </c>
      <c r="S246" s="65">
        <f t="shared" si="499"/>
        <v>4.45</v>
      </c>
      <c r="T246" s="65">
        <f t="shared" si="500"/>
        <v>0</v>
      </c>
      <c r="U246" s="65">
        <f t="shared" si="501"/>
        <v>0</v>
      </c>
      <c r="V246" s="65">
        <f t="shared" si="502"/>
        <v>0</v>
      </c>
      <c r="W246" s="65">
        <f t="shared" si="503"/>
        <v>0</v>
      </c>
      <c r="X246" s="70">
        <f t="shared" si="504"/>
        <v>3.54</v>
      </c>
      <c r="Y246" s="70">
        <f t="shared" si="505"/>
        <v>1.1100000000000001</v>
      </c>
      <c r="AH246" s="83">
        <f t="shared" si="565"/>
        <v>43.65</v>
      </c>
      <c r="AI246" s="83">
        <f t="shared" si="579"/>
        <v>7.42</v>
      </c>
      <c r="AJ246" s="83">
        <f t="shared" si="566"/>
        <v>0</v>
      </c>
      <c r="AK246" s="83">
        <f t="shared" si="567"/>
        <v>0</v>
      </c>
      <c r="AL246" s="83">
        <f t="shared" si="568"/>
        <v>0</v>
      </c>
      <c r="AM246" s="83">
        <f t="shared" si="580"/>
        <v>0</v>
      </c>
      <c r="AN246" s="83">
        <f>ROUND(L246*25%,2)-0.03</f>
        <v>2.7600000000000002</v>
      </c>
      <c r="AO246" s="83">
        <f t="shared" si="570"/>
        <v>1.86</v>
      </c>
      <c r="AP246" s="70">
        <f t="shared" si="506"/>
        <v>99.210000000000008</v>
      </c>
      <c r="AQ246" s="70">
        <f t="shared" si="507"/>
        <v>11.870000000000001</v>
      </c>
      <c r="AR246" s="70">
        <f t="shared" si="508"/>
        <v>0</v>
      </c>
      <c r="AS246" s="70">
        <f t="shared" si="509"/>
        <v>0</v>
      </c>
      <c r="AT246" s="70">
        <f t="shared" si="510"/>
        <v>0</v>
      </c>
      <c r="AU246" s="70">
        <f t="shared" si="511"/>
        <v>0</v>
      </c>
      <c r="AV246" s="70">
        <f t="shared" si="512"/>
        <v>6.3000000000000007</v>
      </c>
      <c r="AW246" s="70">
        <f t="shared" si="513"/>
        <v>2.97</v>
      </c>
      <c r="AX246" s="70">
        <f t="shared" si="571"/>
        <v>43.65</v>
      </c>
      <c r="AY246" s="93">
        <f>ROUND(D246*16.66%,2)</f>
        <v>4.95</v>
      </c>
      <c r="AZ246" s="70">
        <f t="shared" si="573"/>
        <v>0</v>
      </c>
      <c r="BA246" s="70">
        <f t="shared" si="574"/>
        <v>0</v>
      </c>
      <c r="BB246" s="70">
        <f t="shared" si="575"/>
        <v>0</v>
      </c>
      <c r="BC246" s="70">
        <f t="shared" si="576"/>
        <v>0</v>
      </c>
      <c r="BD246" s="86">
        <f>ROUND(L246*25%,2)-2.79</f>
        <v>0</v>
      </c>
      <c r="BE246" s="70">
        <f t="shared" si="578"/>
        <v>1.86</v>
      </c>
      <c r="BF246" s="70">
        <f t="shared" si="514"/>
        <v>142.86000000000001</v>
      </c>
      <c r="BG246" s="70">
        <f t="shared" si="515"/>
        <v>16.82</v>
      </c>
      <c r="BH246" s="70">
        <f t="shared" si="516"/>
        <v>0</v>
      </c>
      <c r="BI246" s="70">
        <f t="shared" si="517"/>
        <v>0</v>
      </c>
      <c r="BJ246" s="70">
        <f t="shared" si="518"/>
        <v>0</v>
      </c>
      <c r="BK246" s="70">
        <f t="shared" si="519"/>
        <v>0</v>
      </c>
      <c r="BL246" s="70">
        <f t="shared" si="520"/>
        <v>6.3000000000000007</v>
      </c>
      <c r="BM246" s="70">
        <f t="shared" si="521"/>
        <v>4.83</v>
      </c>
      <c r="BN246" s="117">
        <v>174.6</v>
      </c>
      <c r="BO246" s="117">
        <v>29.69</v>
      </c>
      <c r="BP246" s="117">
        <v>0</v>
      </c>
      <c r="BQ246" s="117">
        <v>0</v>
      </c>
      <c r="BR246" s="117">
        <v>0</v>
      </c>
      <c r="BS246" s="117">
        <v>0</v>
      </c>
      <c r="BT246" s="117">
        <v>11.14</v>
      </c>
      <c r="BU246" s="117">
        <v>7.42</v>
      </c>
      <c r="BV246" s="70">
        <f t="shared" si="522"/>
        <v>31.74</v>
      </c>
      <c r="BW246" s="70">
        <f t="shared" si="523"/>
        <v>12.87</v>
      </c>
      <c r="BX246" s="70">
        <f t="shared" si="524"/>
        <v>0</v>
      </c>
      <c r="BY246" s="70">
        <f t="shared" si="525"/>
        <v>0</v>
      </c>
      <c r="BZ246" s="70">
        <f t="shared" si="526"/>
        <v>0</v>
      </c>
      <c r="CA246" s="70">
        <f t="shared" si="527"/>
        <v>0</v>
      </c>
      <c r="CB246" s="70">
        <f t="shared" si="528"/>
        <v>4.84</v>
      </c>
      <c r="CC246" s="156">
        <f t="shared" si="529"/>
        <v>2.59</v>
      </c>
      <c r="CD246" s="121">
        <f t="shared" si="489"/>
        <v>31.74</v>
      </c>
      <c r="CE246" s="70">
        <f>ROUND(BW246*75%,2)</f>
        <v>9.65</v>
      </c>
      <c r="CF246" s="70">
        <f t="shared" si="530"/>
        <v>0</v>
      </c>
      <c r="CG246" s="70">
        <f t="shared" si="531"/>
        <v>0</v>
      </c>
      <c r="CH246" s="70">
        <f t="shared" si="532"/>
        <v>0</v>
      </c>
      <c r="CI246" s="70">
        <f t="shared" si="533"/>
        <v>0</v>
      </c>
      <c r="CJ246" s="70">
        <f t="shared" si="534"/>
        <v>4.84</v>
      </c>
      <c r="CK246" s="70">
        <f t="shared" si="535"/>
        <v>2.59</v>
      </c>
      <c r="CL246" s="70"/>
      <c r="CM246" s="70">
        <f t="shared" si="536"/>
        <v>174.60000000000002</v>
      </c>
      <c r="CN246" s="70">
        <f t="shared" si="537"/>
        <v>26.47</v>
      </c>
      <c r="CO246" s="70">
        <f t="shared" si="538"/>
        <v>0</v>
      </c>
      <c r="CP246" s="70">
        <f t="shared" si="539"/>
        <v>0</v>
      </c>
      <c r="CQ246" s="70">
        <f t="shared" si="540"/>
        <v>0</v>
      </c>
      <c r="CR246" s="70">
        <f t="shared" si="541"/>
        <v>0</v>
      </c>
      <c r="CS246" s="70">
        <f t="shared" si="542"/>
        <v>11.14</v>
      </c>
      <c r="CT246" s="70">
        <f t="shared" si="543"/>
        <v>7.42</v>
      </c>
      <c r="CU246" s="55"/>
      <c r="CV246" s="55"/>
      <c r="CW246" s="55"/>
      <c r="CX246" s="55"/>
      <c r="CY246" s="55"/>
      <c r="CZ246" s="55"/>
      <c r="DA246" s="55"/>
    </row>
    <row r="247" spans="1:106" ht="20.100000000000001" customHeight="1">
      <c r="A247" s="19">
        <v>5</v>
      </c>
      <c r="B247" s="20" t="s">
        <v>196</v>
      </c>
      <c r="C247" s="21">
        <v>85.45</v>
      </c>
      <c r="D247" s="21">
        <v>25.23</v>
      </c>
      <c r="E247" s="10">
        <f t="shared" si="614"/>
        <v>110.68</v>
      </c>
      <c r="F247" s="21">
        <v>14.82</v>
      </c>
      <c r="G247" s="42">
        <v>3.72</v>
      </c>
      <c r="H247" s="10">
        <f t="shared" si="615"/>
        <v>18.54</v>
      </c>
      <c r="I247" s="21">
        <v>0</v>
      </c>
      <c r="J247" s="21">
        <v>0</v>
      </c>
      <c r="K247" s="10">
        <f t="shared" si="616"/>
        <v>0</v>
      </c>
      <c r="L247" s="42">
        <v>11.14</v>
      </c>
      <c r="M247" s="42">
        <v>7.42</v>
      </c>
      <c r="N247" s="10">
        <f t="shared" si="464"/>
        <v>18.560000000000002</v>
      </c>
      <c r="O247" s="10">
        <f t="shared" si="617"/>
        <v>111.41000000000001</v>
      </c>
      <c r="P247" s="23">
        <f t="shared" si="617"/>
        <v>36.369999999999997</v>
      </c>
      <c r="Q247" s="10">
        <f t="shared" si="449"/>
        <v>147.78</v>
      </c>
      <c r="R247" s="65">
        <f t="shared" si="498"/>
        <v>27.19</v>
      </c>
      <c r="S247" s="65">
        <f t="shared" si="499"/>
        <v>3.78</v>
      </c>
      <c r="T247" s="65">
        <f t="shared" si="500"/>
        <v>4.72</v>
      </c>
      <c r="U247" s="65">
        <f t="shared" si="501"/>
        <v>0.56000000000000005</v>
      </c>
      <c r="V247" s="65">
        <f t="shared" si="502"/>
        <v>0</v>
      </c>
      <c r="W247" s="65">
        <f t="shared" si="503"/>
        <v>0</v>
      </c>
      <c r="X247" s="70">
        <f t="shared" si="504"/>
        <v>3.54</v>
      </c>
      <c r="Y247" s="70">
        <f t="shared" si="505"/>
        <v>1.1100000000000001</v>
      </c>
      <c r="AH247" s="83">
        <f t="shared" si="565"/>
        <v>21.36</v>
      </c>
      <c r="AI247" s="83">
        <f t="shared" si="579"/>
        <v>6.31</v>
      </c>
      <c r="AJ247" s="83">
        <f t="shared" si="566"/>
        <v>3.71</v>
      </c>
      <c r="AK247" s="83">
        <f t="shared" si="567"/>
        <v>0.93</v>
      </c>
      <c r="AL247" s="83">
        <f t="shared" si="568"/>
        <v>0</v>
      </c>
      <c r="AM247" s="83">
        <f t="shared" si="580"/>
        <v>0</v>
      </c>
      <c r="AN247" s="83">
        <f t="shared" si="569"/>
        <v>2.79</v>
      </c>
      <c r="AO247" s="83">
        <f>ROUND(M247*25%,2)-0.02</f>
        <v>1.84</v>
      </c>
      <c r="AP247" s="70">
        <f t="shared" si="506"/>
        <v>48.55</v>
      </c>
      <c r="AQ247" s="70">
        <f t="shared" si="507"/>
        <v>10.09</v>
      </c>
      <c r="AR247" s="70">
        <f t="shared" si="508"/>
        <v>8.43</v>
      </c>
      <c r="AS247" s="70">
        <f t="shared" si="509"/>
        <v>1.4900000000000002</v>
      </c>
      <c r="AT247" s="70">
        <f t="shared" si="510"/>
        <v>0</v>
      </c>
      <c r="AU247" s="70">
        <f t="shared" si="511"/>
        <v>0</v>
      </c>
      <c r="AV247" s="70">
        <f t="shared" si="512"/>
        <v>6.33</v>
      </c>
      <c r="AW247" s="70">
        <f t="shared" si="513"/>
        <v>2.95</v>
      </c>
      <c r="AX247" s="70">
        <f t="shared" si="571"/>
        <v>21.36</v>
      </c>
      <c r="AY247" s="70">
        <f t="shared" si="572"/>
        <v>6.31</v>
      </c>
      <c r="AZ247" s="70">
        <f t="shared" si="573"/>
        <v>3.71</v>
      </c>
      <c r="BA247" s="70">
        <f t="shared" si="574"/>
        <v>0.93</v>
      </c>
      <c r="BB247" s="70">
        <f t="shared" si="575"/>
        <v>0</v>
      </c>
      <c r="BC247" s="70">
        <f t="shared" si="576"/>
        <v>0</v>
      </c>
      <c r="BD247" s="86">
        <f>ROUND(L247*25%,2)-2.79</f>
        <v>0</v>
      </c>
      <c r="BE247" s="70">
        <f t="shared" si="578"/>
        <v>1.86</v>
      </c>
      <c r="BF247" s="70">
        <f t="shared" si="514"/>
        <v>69.91</v>
      </c>
      <c r="BG247" s="70">
        <f t="shared" si="515"/>
        <v>16.399999999999999</v>
      </c>
      <c r="BH247" s="70">
        <f t="shared" si="516"/>
        <v>12.14</v>
      </c>
      <c r="BI247" s="70">
        <f t="shared" si="517"/>
        <v>2.4200000000000004</v>
      </c>
      <c r="BJ247" s="70">
        <f t="shared" si="518"/>
        <v>0</v>
      </c>
      <c r="BK247" s="70">
        <f t="shared" si="519"/>
        <v>0</v>
      </c>
      <c r="BL247" s="70">
        <f t="shared" si="520"/>
        <v>6.33</v>
      </c>
      <c r="BM247" s="70">
        <f t="shared" si="521"/>
        <v>4.8100000000000005</v>
      </c>
      <c r="BN247" s="117">
        <v>85.45</v>
      </c>
      <c r="BO247" s="117">
        <v>25.23</v>
      </c>
      <c r="BP247" s="117">
        <v>14.82</v>
      </c>
      <c r="BQ247" s="117">
        <v>3.72</v>
      </c>
      <c r="BR247" s="117">
        <v>0</v>
      </c>
      <c r="BS247" s="117">
        <v>0</v>
      </c>
      <c r="BT247" s="117">
        <v>11.14</v>
      </c>
      <c r="BU247" s="117">
        <v>7.42</v>
      </c>
      <c r="BV247" s="70">
        <f t="shared" si="522"/>
        <v>15.54</v>
      </c>
      <c r="BW247" s="70">
        <f t="shared" si="523"/>
        <v>8.83</v>
      </c>
      <c r="BX247" s="70">
        <f t="shared" si="524"/>
        <v>2.68</v>
      </c>
      <c r="BY247" s="70">
        <f t="shared" si="525"/>
        <v>1.3</v>
      </c>
      <c r="BZ247" s="70">
        <f t="shared" si="526"/>
        <v>0</v>
      </c>
      <c r="CA247" s="70">
        <f t="shared" si="527"/>
        <v>0</v>
      </c>
      <c r="CB247" s="70">
        <f t="shared" si="528"/>
        <v>4.8099999999999996</v>
      </c>
      <c r="CC247" s="156">
        <f t="shared" si="529"/>
        <v>2.61</v>
      </c>
      <c r="CD247" s="121">
        <f t="shared" si="489"/>
        <v>15.54</v>
      </c>
      <c r="CE247" s="121">
        <f t="shared" si="489"/>
        <v>8.83</v>
      </c>
      <c r="CF247" s="70">
        <f t="shared" si="530"/>
        <v>2.68</v>
      </c>
      <c r="CG247" s="70">
        <f t="shared" si="531"/>
        <v>1.3</v>
      </c>
      <c r="CH247" s="70">
        <f t="shared" si="532"/>
        <v>0</v>
      </c>
      <c r="CI247" s="70">
        <f t="shared" si="533"/>
        <v>0</v>
      </c>
      <c r="CJ247" s="70">
        <f t="shared" si="534"/>
        <v>4.8099999999999996</v>
      </c>
      <c r="CK247" s="70">
        <f t="shared" si="535"/>
        <v>2.61</v>
      </c>
      <c r="CL247" s="70"/>
      <c r="CM247" s="70">
        <f t="shared" si="536"/>
        <v>85.449999999999989</v>
      </c>
      <c r="CN247" s="70">
        <f t="shared" si="537"/>
        <v>25.229999999999997</v>
      </c>
      <c r="CO247" s="70">
        <f t="shared" si="538"/>
        <v>14.82</v>
      </c>
      <c r="CP247" s="70">
        <f t="shared" si="539"/>
        <v>3.7200000000000006</v>
      </c>
      <c r="CQ247" s="70">
        <f t="shared" si="540"/>
        <v>0</v>
      </c>
      <c r="CR247" s="70">
        <f t="shared" si="541"/>
        <v>0</v>
      </c>
      <c r="CS247" s="70">
        <f t="shared" si="542"/>
        <v>11.14</v>
      </c>
      <c r="CT247" s="70">
        <f t="shared" si="543"/>
        <v>7.42</v>
      </c>
      <c r="CU247" s="55"/>
      <c r="CV247" s="55"/>
      <c r="CW247" s="55"/>
      <c r="CX247" s="55"/>
      <c r="CY247" s="55"/>
      <c r="CZ247" s="55"/>
      <c r="DA247" s="55"/>
    </row>
    <row r="248" spans="1:106" ht="20.100000000000001" customHeight="1">
      <c r="A248" s="19">
        <v>6</v>
      </c>
      <c r="B248" s="20" t="s">
        <v>197</v>
      </c>
      <c r="C248" s="21">
        <v>86.19</v>
      </c>
      <c r="D248" s="21">
        <v>18.559999999999999</v>
      </c>
      <c r="E248" s="10">
        <f t="shared" si="614"/>
        <v>104.75</v>
      </c>
      <c r="F248" s="21">
        <v>14.11</v>
      </c>
      <c r="G248" s="42">
        <v>11.17</v>
      </c>
      <c r="H248" s="10">
        <f t="shared" si="615"/>
        <v>25.28</v>
      </c>
      <c r="I248" s="21">
        <v>0</v>
      </c>
      <c r="J248" s="21">
        <v>0</v>
      </c>
      <c r="K248" s="10">
        <f t="shared" si="616"/>
        <v>0</v>
      </c>
      <c r="L248" s="42">
        <v>0</v>
      </c>
      <c r="M248" s="42">
        <v>0</v>
      </c>
      <c r="N248" s="10">
        <f t="shared" si="464"/>
        <v>0</v>
      </c>
      <c r="O248" s="10">
        <f t="shared" si="617"/>
        <v>100.3</v>
      </c>
      <c r="P248" s="23">
        <f t="shared" si="617"/>
        <v>29.729999999999997</v>
      </c>
      <c r="Q248" s="10">
        <f t="shared" si="449"/>
        <v>130.03</v>
      </c>
      <c r="R248" s="65">
        <f t="shared" si="498"/>
        <v>27.43</v>
      </c>
      <c r="S248" s="65">
        <f t="shared" si="499"/>
        <v>2.78</v>
      </c>
      <c r="T248" s="65">
        <f t="shared" si="500"/>
        <v>4.49</v>
      </c>
      <c r="U248" s="65">
        <f t="shared" si="501"/>
        <v>1.68</v>
      </c>
      <c r="V248" s="65">
        <f t="shared" si="502"/>
        <v>0</v>
      </c>
      <c r="W248" s="65">
        <f t="shared" si="503"/>
        <v>0</v>
      </c>
      <c r="X248" s="70">
        <f t="shared" si="504"/>
        <v>0</v>
      </c>
      <c r="Y248" s="70">
        <f t="shared" si="505"/>
        <v>0</v>
      </c>
      <c r="AH248" s="83">
        <f t="shared" si="565"/>
        <v>21.55</v>
      </c>
      <c r="AI248" s="83">
        <f t="shared" si="579"/>
        <v>4.6399999999999997</v>
      </c>
      <c r="AJ248" s="83">
        <f t="shared" si="566"/>
        <v>3.53</v>
      </c>
      <c r="AK248" s="83">
        <f t="shared" si="567"/>
        <v>2.79</v>
      </c>
      <c r="AL248" s="83">
        <f t="shared" si="568"/>
        <v>0</v>
      </c>
      <c r="AM248" s="83">
        <f t="shared" si="580"/>
        <v>0</v>
      </c>
      <c r="AN248" s="83">
        <f t="shared" si="569"/>
        <v>0</v>
      </c>
      <c r="AO248" s="83">
        <f t="shared" si="570"/>
        <v>0</v>
      </c>
      <c r="AP248" s="70">
        <f t="shared" si="506"/>
        <v>48.980000000000004</v>
      </c>
      <c r="AQ248" s="70">
        <f t="shared" si="507"/>
        <v>7.42</v>
      </c>
      <c r="AR248" s="70">
        <f t="shared" si="508"/>
        <v>8.02</v>
      </c>
      <c r="AS248" s="70">
        <f t="shared" si="509"/>
        <v>4.47</v>
      </c>
      <c r="AT248" s="70">
        <f t="shared" si="510"/>
        <v>0</v>
      </c>
      <c r="AU248" s="70">
        <f t="shared" si="511"/>
        <v>0</v>
      </c>
      <c r="AV248" s="70">
        <f t="shared" si="512"/>
        <v>0</v>
      </c>
      <c r="AW248" s="70">
        <f t="shared" si="513"/>
        <v>0</v>
      </c>
      <c r="AX248" s="70">
        <f t="shared" si="571"/>
        <v>21.55</v>
      </c>
      <c r="AY248" s="70">
        <f t="shared" si="572"/>
        <v>4.6399999999999997</v>
      </c>
      <c r="AZ248" s="70">
        <f t="shared" si="573"/>
        <v>3.53</v>
      </c>
      <c r="BA248" s="70">
        <f t="shared" si="574"/>
        <v>2.79</v>
      </c>
      <c r="BB248" s="70">
        <f t="shared" si="575"/>
        <v>0</v>
      </c>
      <c r="BC248" s="70">
        <f t="shared" si="576"/>
        <v>0</v>
      </c>
      <c r="BD248" s="70">
        <f t="shared" si="577"/>
        <v>0</v>
      </c>
      <c r="BE248" s="70">
        <f t="shared" si="578"/>
        <v>0</v>
      </c>
      <c r="BF248" s="70">
        <f t="shared" si="514"/>
        <v>70.53</v>
      </c>
      <c r="BG248" s="70">
        <f t="shared" si="515"/>
        <v>12.059999999999999</v>
      </c>
      <c r="BH248" s="70">
        <f t="shared" si="516"/>
        <v>11.549999999999999</v>
      </c>
      <c r="BI248" s="70">
        <f t="shared" si="517"/>
        <v>7.26</v>
      </c>
      <c r="BJ248" s="70">
        <f t="shared" si="518"/>
        <v>0</v>
      </c>
      <c r="BK248" s="70">
        <f t="shared" si="519"/>
        <v>0</v>
      </c>
      <c r="BL248" s="70">
        <f t="shared" si="520"/>
        <v>0</v>
      </c>
      <c r="BM248" s="70">
        <f t="shared" si="521"/>
        <v>0</v>
      </c>
      <c r="BN248" s="117">
        <v>86.19</v>
      </c>
      <c r="BO248" s="117">
        <v>18.559999999999999</v>
      </c>
      <c r="BP248" s="117">
        <v>14.11</v>
      </c>
      <c r="BQ248" s="117">
        <v>11.17</v>
      </c>
      <c r="BR248" s="117">
        <v>0</v>
      </c>
      <c r="BS248" s="117">
        <v>0</v>
      </c>
      <c r="BT248" s="117">
        <v>0</v>
      </c>
      <c r="BU248" s="117">
        <v>0</v>
      </c>
      <c r="BV248" s="70">
        <f t="shared" si="522"/>
        <v>15.66</v>
      </c>
      <c r="BW248" s="70">
        <f t="shared" si="523"/>
        <v>6.5</v>
      </c>
      <c r="BX248" s="70">
        <f t="shared" si="524"/>
        <v>2.56</v>
      </c>
      <c r="BY248" s="70">
        <f t="shared" si="525"/>
        <v>3.91</v>
      </c>
      <c r="BZ248" s="70">
        <f t="shared" si="526"/>
        <v>0</v>
      </c>
      <c r="CA248" s="70">
        <f t="shared" si="527"/>
        <v>0</v>
      </c>
      <c r="CB248" s="70">
        <f t="shared" si="528"/>
        <v>0</v>
      </c>
      <c r="CC248" s="156">
        <f t="shared" si="529"/>
        <v>0</v>
      </c>
      <c r="CD248" s="121">
        <f t="shared" si="489"/>
        <v>15.66</v>
      </c>
      <c r="CE248" s="121">
        <f t="shared" si="489"/>
        <v>6.5</v>
      </c>
      <c r="CF248" s="70">
        <f t="shared" si="530"/>
        <v>2.56</v>
      </c>
      <c r="CG248" s="70">
        <f t="shared" si="531"/>
        <v>3.91</v>
      </c>
      <c r="CH248" s="70">
        <f t="shared" si="532"/>
        <v>0</v>
      </c>
      <c r="CI248" s="70">
        <f t="shared" si="533"/>
        <v>0</v>
      </c>
      <c r="CJ248" s="70">
        <f t="shared" si="534"/>
        <v>0</v>
      </c>
      <c r="CK248" s="70">
        <f t="shared" si="535"/>
        <v>0</v>
      </c>
      <c r="CL248" s="70"/>
      <c r="CM248" s="70">
        <f t="shared" si="536"/>
        <v>86.19</v>
      </c>
      <c r="CN248" s="70">
        <f t="shared" si="537"/>
        <v>18.559999999999999</v>
      </c>
      <c r="CO248" s="70">
        <f t="shared" si="538"/>
        <v>14.11</v>
      </c>
      <c r="CP248" s="70">
        <f t="shared" si="539"/>
        <v>11.17</v>
      </c>
      <c r="CQ248" s="70">
        <f t="shared" si="540"/>
        <v>0</v>
      </c>
      <c r="CR248" s="70">
        <f t="shared" si="541"/>
        <v>0</v>
      </c>
      <c r="CS248" s="70">
        <f t="shared" si="542"/>
        <v>0</v>
      </c>
      <c r="CT248" s="70">
        <f t="shared" si="543"/>
        <v>0</v>
      </c>
      <c r="CU248" s="55"/>
      <c r="CV248" s="55"/>
      <c r="CW248" s="55"/>
      <c r="CX248" s="55"/>
      <c r="CY248" s="55"/>
      <c r="CZ248" s="55"/>
      <c r="DA248" s="55"/>
    </row>
    <row r="249" spans="1:106" ht="20.100000000000001" customHeight="1">
      <c r="A249" s="19">
        <v>7</v>
      </c>
      <c r="B249" s="20" t="s">
        <v>198</v>
      </c>
      <c r="C249" s="21">
        <v>83.21</v>
      </c>
      <c r="D249" s="21">
        <v>11.13</v>
      </c>
      <c r="E249" s="10">
        <f t="shared" si="614"/>
        <v>94.339999999999989</v>
      </c>
      <c r="F249" s="21">
        <v>0</v>
      </c>
      <c r="G249" s="42">
        <v>0</v>
      </c>
      <c r="H249" s="10">
        <f t="shared" si="615"/>
        <v>0</v>
      </c>
      <c r="I249" s="21">
        <v>0</v>
      </c>
      <c r="J249" s="21">
        <v>0</v>
      </c>
      <c r="K249" s="10">
        <f t="shared" si="616"/>
        <v>0</v>
      </c>
      <c r="L249" s="42">
        <v>0</v>
      </c>
      <c r="M249" s="42">
        <v>0</v>
      </c>
      <c r="N249" s="10">
        <f t="shared" si="464"/>
        <v>0</v>
      </c>
      <c r="O249" s="10">
        <f t="shared" si="617"/>
        <v>83.21</v>
      </c>
      <c r="P249" s="23">
        <f t="shared" si="617"/>
        <v>11.13</v>
      </c>
      <c r="Q249" s="10">
        <f t="shared" ref="Q249:Q297" si="618">O249+P249</f>
        <v>94.339999999999989</v>
      </c>
      <c r="R249" s="65">
        <f t="shared" si="498"/>
        <v>26.48</v>
      </c>
      <c r="S249" s="65">
        <f t="shared" si="499"/>
        <v>1.67</v>
      </c>
      <c r="T249" s="65">
        <f t="shared" si="500"/>
        <v>0</v>
      </c>
      <c r="U249" s="65">
        <f t="shared" si="501"/>
        <v>0</v>
      </c>
      <c r="V249" s="65">
        <f t="shared" si="502"/>
        <v>0</v>
      </c>
      <c r="W249" s="65">
        <f t="shared" si="503"/>
        <v>0</v>
      </c>
      <c r="X249" s="70">
        <f t="shared" si="504"/>
        <v>0</v>
      </c>
      <c r="Y249" s="70">
        <f t="shared" si="505"/>
        <v>0</v>
      </c>
      <c r="AH249" s="83">
        <f t="shared" si="565"/>
        <v>20.8</v>
      </c>
      <c r="AI249" s="83">
        <f t="shared" si="579"/>
        <v>2.78</v>
      </c>
      <c r="AJ249" s="83">
        <f t="shared" si="566"/>
        <v>0</v>
      </c>
      <c r="AK249" s="83">
        <f t="shared" si="567"/>
        <v>0</v>
      </c>
      <c r="AL249" s="83">
        <f t="shared" si="568"/>
        <v>0</v>
      </c>
      <c r="AM249" s="83">
        <f t="shared" si="580"/>
        <v>0</v>
      </c>
      <c r="AN249" s="83">
        <f t="shared" si="569"/>
        <v>0</v>
      </c>
      <c r="AO249" s="83">
        <f t="shared" si="570"/>
        <v>0</v>
      </c>
      <c r="AP249" s="70">
        <f t="shared" si="506"/>
        <v>47.28</v>
      </c>
      <c r="AQ249" s="70">
        <f t="shared" si="507"/>
        <v>4.4499999999999993</v>
      </c>
      <c r="AR249" s="70">
        <f t="shared" si="508"/>
        <v>0</v>
      </c>
      <c r="AS249" s="70">
        <f t="shared" si="509"/>
        <v>0</v>
      </c>
      <c r="AT249" s="70">
        <f t="shared" si="510"/>
        <v>0</v>
      </c>
      <c r="AU249" s="70">
        <f t="shared" si="511"/>
        <v>0</v>
      </c>
      <c r="AV249" s="70">
        <f t="shared" si="512"/>
        <v>0</v>
      </c>
      <c r="AW249" s="70">
        <f t="shared" si="513"/>
        <v>0</v>
      </c>
      <c r="AX249" s="70">
        <f t="shared" si="571"/>
        <v>20.8</v>
      </c>
      <c r="AY249" s="70">
        <f t="shared" si="572"/>
        <v>2.78</v>
      </c>
      <c r="AZ249" s="70">
        <f t="shared" si="573"/>
        <v>0</v>
      </c>
      <c r="BA249" s="70">
        <f t="shared" si="574"/>
        <v>0</v>
      </c>
      <c r="BB249" s="70">
        <f t="shared" si="575"/>
        <v>0</v>
      </c>
      <c r="BC249" s="70">
        <f t="shared" si="576"/>
        <v>0</v>
      </c>
      <c r="BD249" s="70">
        <f t="shared" si="577"/>
        <v>0</v>
      </c>
      <c r="BE249" s="70">
        <f t="shared" si="578"/>
        <v>0</v>
      </c>
      <c r="BF249" s="70">
        <f t="shared" si="514"/>
        <v>68.08</v>
      </c>
      <c r="BG249" s="70">
        <f t="shared" si="515"/>
        <v>7.2299999999999986</v>
      </c>
      <c r="BH249" s="70">
        <f t="shared" si="516"/>
        <v>0</v>
      </c>
      <c r="BI249" s="70">
        <f t="shared" si="517"/>
        <v>0</v>
      </c>
      <c r="BJ249" s="70">
        <f t="shared" si="518"/>
        <v>0</v>
      </c>
      <c r="BK249" s="70">
        <f t="shared" si="519"/>
        <v>0</v>
      </c>
      <c r="BL249" s="70">
        <f t="shared" si="520"/>
        <v>0</v>
      </c>
      <c r="BM249" s="70">
        <f t="shared" si="521"/>
        <v>0</v>
      </c>
      <c r="BN249" s="117">
        <v>83.21</v>
      </c>
      <c r="BO249" s="117">
        <v>11.13</v>
      </c>
      <c r="BP249" s="117">
        <v>0</v>
      </c>
      <c r="BQ249" s="117">
        <v>0</v>
      </c>
      <c r="BR249" s="117">
        <v>0</v>
      </c>
      <c r="BS249" s="117">
        <v>0</v>
      </c>
      <c r="BT249" s="117">
        <v>0</v>
      </c>
      <c r="BU249" s="117">
        <v>0</v>
      </c>
      <c r="BV249" s="70">
        <f t="shared" si="522"/>
        <v>15.13</v>
      </c>
      <c r="BW249" s="70">
        <f t="shared" si="523"/>
        <v>3.9</v>
      </c>
      <c r="BX249" s="70">
        <f t="shared" si="524"/>
        <v>0</v>
      </c>
      <c r="BY249" s="70">
        <f t="shared" si="525"/>
        <v>0</v>
      </c>
      <c r="BZ249" s="70">
        <f t="shared" si="526"/>
        <v>0</v>
      </c>
      <c r="CA249" s="70">
        <f t="shared" si="527"/>
        <v>0</v>
      </c>
      <c r="CB249" s="70">
        <f t="shared" si="528"/>
        <v>0</v>
      </c>
      <c r="CC249" s="156">
        <f t="shared" si="529"/>
        <v>0</v>
      </c>
      <c r="CD249" s="121">
        <f t="shared" si="489"/>
        <v>15.13</v>
      </c>
      <c r="CE249" s="70">
        <f>ROUND(BW249*75%,2)</f>
        <v>2.93</v>
      </c>
      <c r="CF249" s="70">
        <f t="shared" si="530"/>
        <v>0</v>
      </c>
      <c r="CG249" s="70">
        <f t="shared" si="531"/>
        <v>0</v>
      </c>
      <c r="CH249" s="70">
        <f t="shared" si="532"/>
        <v>0</v>
      </c>
      <c r="CI249" s="70">
        <f t="shared" si="533"/>
        <v>0</v>
      </c>
      <c r="CJ249" s="70">
        <f t="shared" si="534"/>
        <v>0</v>
      </c>
      <c r="CK249" s="70">
        <f t="shared" si="535"/>
        <v>0</v>
      </c>
      <c r="CL249" s="70"/>
      <c r="CM249" s="70">
        <f t="shared" si="536"/>
        <v>83.21</v>
      </c>
      <c r="CN249" s="70">
        <f t="shared" si="537"/>
        <v>10.159999999999998</v>
      </c>
      <c r="CO249" s="70">
        <f t="shared" si="538"/>
        <v>0</v>
      </c>
      <c r="CP249" s="70">
        <f t="shared" si="539"/>
        <v>0</v>
      </c>
      <c r="CQ249" s="70">
        <f t="shared" si="540"/>
        <v>0</v>
      </c>
      <c r="CR249" s="70">
        <f t="shared" si="541"/>
        <v>0</v>
      </c>
      <c r="CS249" s="70">
        <f t="shared" si="542"/>
        <v>0</v>
      </c>
      <c r="CT249" s="70">
        <f t="shared" si="543"/>
        <v>0</v>
      </c>
      <c r="CU249" s="55"/>
      <c r="CV249" s="55"/>
      <c r="CW249" s="55"/>
      <c r="CX249" s="55"/>
      <c r="CY249" s="55"/>
      <c r="CZ249" s="55"/>
      <c r="DA249" s="55"/>
    </row>
    <row r="250" spans="1:106" s="29" customFormat="1" ht="20.100000000000001" customHeight="1">
      <c r="A250" s="26"/>
      <c r="B250" s="27" t="s">
        <v>192</v>
      </c>
      <c r="C250" s="28">
        <f>SUM(C243:C249)</f>
        <v>1189.7900000000002</v>
      </c>
      <c r="D250" s="28">
        <f t="shared" ref="D250:BO250" si="619">SUM(D243:D249)</f>
        <v>297.28999999999996</v>
      </c>
      <c r="E250" s="28">
        <f t="shared" si="619"/>
        <v>1487.08</v>
      </c>
      <c r="F250" s="28">
        <f t="shared" si="619"/>
        <v>64.569999999999993</v>
      </c>
      <c r="G250" s="28">
        <f t="shared" si="619"/>
        <v>34.99</v>
      </c>
      <c r="H250" s="28">
        <f t="shared" si="619"/>
        <v>99.56</v>
      </c>
      <c r="I250" s="28">
        <f t="shared" si="619"/>
        <v>0</v>
      </c>
      <c r="J250" s="28">
        <f t="shared" si="619"/>
        <v>0</v>
      </c>
      <c r="K250" s="28">
        <f t="shared" si="619"/>
        <v>0</v>
      </c>
      <c r="L250" s="28">
        <f t="shared" si="619"/>
        <v>92.12</v>
      </c>
      <c r="M250" s="28">
        <f t="shared" si="619"/>
        <v>34.89</v>
      </c>
      <c r="N250" s="28">
        <f t="shared" si="619"/>
        <v>127.01000000000002</v>
      </c>
      <c r="O250" s="28">
        <f t="shared" si="619"/>
        <v>1346.48</v>
      </c>
      <c r="P250" s="28">
        <f t="shared" si="619"/>
        <v>367.17</v>
      </c>
      <c r="Q250" s="28">
        <f t="shared" si="619"/>
        <v>1713.6499999999999</v>
      </c>
      <c r="R250" s="28">
        <f t="shared" si="619"/>
        <v>378.6</v>
      </c>
      <c r="S250" s="28">
        <f t="shared" si="619"/>
        <v>44.580000000000005</v>
      </c>
      <c r="T250" s="28">
        <f t="shared" si="619"/>
        <v>20.549999999999997</v>
      </c>
      <c r="U250" s="28">
        <f t="shared" si="619"/>
        <v>5.24</v>
      </c>
      <c r="V250" s="28">
        <f t="shared" si="619"/>
        <v>0</v>
      </c>
      <c r="W250" s="75">
        <f t="shared" si="619"/>
        <v>0</v>
      </c>
      <c r="X250" s="28">
        <f t="shared" si="619"/>
        <v>29.299999999999997</v>
      </c>
      <c r="Y250" s="28">
        <f t="shared" si="619"/>
        <v>5.24</v>
      </c>
      <c r="Z250" s="28">
        <f t="shared" si="619"/>
        <v>0</v>
      </c>
      <c r="AA250" s="28">
        <f t="shared" si="619"/>
        <v>0</v>
      </c>
      <c r="AB250" s="28">
        <f t="shared" si="619"/>
        <v>0</v>
      </c>
      <c r="AC250" s="28">
        <f t="shared" si="619"/>
        <v>0</v>
      </c>
      <c r="AD250" s="28">
        <f t="shared" si="619"/>
        <v>0</v>
      </c>
      <c r="AE250" s="28">
        <f t="shared" si="619"/>
        <v>0</v>
      </c>
      <c r="AF250" s="28">
        <f t="shared" si="619"/>
        <v>0</v>
      </c>
      <c r="AG250" s="28">
        <f t="shared" si="619"/>
        <v>0</v>
      </c>
      <c r="AH250" s="28">
        <f t="shared" si="619"/>
        <v>297.42</v>
      </c>
      <c r="AI250" s="28">
        <f t="shared" si="619"/>
        <v>74.31</v>
      </c>
      <c r="AJ250" s="28">
        <f t="shared" si="619"/>
        <v>16.14</v>
      </c>
      <c r="AK250" s="28">
        <f t="shared" si="619"/>
        <v>8.75</v>
      </c>
      <c r="AL250" s="28">
        <f t="shared" si="619"/>
        <v>0</v>
      </c>
      <c r="AM250" s="28">
        <f t="shared" si="619"/>
        <v>0</v>
      </c>
      <c r="AN250" s="28">
        <f t="shared" si="619"/>
        <v>23.02</v>
      </c>
      <c r="AO250" s="28">
        <f t="shared" si="619"/>
        <v>8.7100000000000009</v>
      </c>
      <c r="AP250" s="28">
        <f t="shared" si="619"/>
        <v>676.02</v>
      </c>
      <c r="AQ250" s="28">
        <f t="shared" si="619"/>
        <v>118.89</v>
      </c>
      <c r="AR250" s="28">
        <f t="shared" si="619"/>
        <v>36.69</v>
      </c>
      <c r="AS250" s="28">
        <f t="shared" si="619"/>
        <v>13.990000000000002</v>
      </c>
      <c r="AT250" s="28">
        <f t="shared" si="619"/>
        <v>0</v>
      </c>
      <c r="AU250" s="28">
        <f t="shared" si="619"/>
        <v>0</v>
      </c>
      <c r="AV250" s="28">
        <f t="shared" si="619"/>
        <v>52.319999999999993</v>
      </c>
      <c r="AW250" s="28">
        <f t="shared" si="619"/>
        <v>13.95</v>
      </c>
      <c r="AX250" s="28">
        <f t="shared" si="619"/>
        <v>297.45000000000005</v>
      </c>
      <c r="AY250" s="28">
        <f t="shared" si="619"/>
        <v>71.84</v>
      </c>
      <c r="AZ250" s="28">
        <f t="shared" si="619"/>
        <v>16.14</v>
      </c>
      <c r="BA250" s="28">
        <f t="shared" si="619"/>
        <v>8.75</v>
      </c>
      <c r="BB250" s="28">
        <f t="shared" si="619"/>
        <v>0</v>
      </c>
      <c r="BC250" s="28">
        <f t="shared" si="619"/>
        <v>0</v>
      </c>
      <c r="BD250" s="28">
        <f t="shared" si="619"/>
        <v>0</v>
      </c>
      <c r="BE250" s="28">
        <f t="shared" si="619"/>
        <v>8.7100000000000009</v>
      </c>
      <c r="BF250" s="28">
        <f t="shared" si="619"/>
        <v>973.47</v>
      </c>
      <c r="BG250" s="28">
        <f t="shared" si="619"/>
        <v>190.72999999999996</v>
      </c>
      <c r="BH250" s="28">
        <f t="shared" si="619"/>
        <v>52.83</v>
      </c>
      <c r="BI250" s="28">
        <f t="shared" si="619"/>
        <v>22.740000000000002</v>
      </c>
      <c r="BJ250" s="28">
        <f t="shared" si="619"/>
        <v>0</v>
      </c>
      <c r="BK250" s="28">
        <f t="shared" si="619"/>
        <v>0</v>
      </c>
      <c r="BL250" s="28">
        <f t="shared" si="619"/>
        <v>52.319999999999993</v>
      </c>
      <c r="BM250" s="28">
        <f t="shared" si="619"/>
        <v>22.660000000000004</v>
      </c>
      <c r="BN250" s="28">
        <f t="shared" si="619"/>
        <v>1189.7900000000002</v>
      </c>
      <c r="BO250" s="28">
        <f t="shared" si="619"/>
        <v>297.28999999999996</v>
      </c>
      <c r="BP250" s="28">
        <f t="shared" ref="BP250:CT250" si="620">SUM(BP243:BP249)</f>
        <v>64.569999999999993</v>
      </c>
      <c r="BQ250" s="28">
        <f t="shared" si="620"/>
        <v>34.99</v>
      </c>
      <c r="BR250" s="28">
        <f t="shared" si="620"/>
        <v>0</v>
      </c>
      <c r="BS250" s="28">
        <f t="shared" si="620"/>
        <v>0</v>
      </c>
      <c r="BT250" s="28">
        <f t="shared" si="620"/>
        <v>92.12</v>
      </c>
      <c r="BU250" s="28">
        <f t="shared" si="620"/>
        <v>34.89</v>
      </c>
      <c r="BV250" s="28">
        <f t="shared" si="620"/>
        <v>216.32</v>
      </c>
      <c r="BW250" s="28">
        <f t="shared" si="620"/>
        <v>106.56</v>
      </c>
      <c r="BX250" s="28">
        <f t="shared" si="620"/>
        <v>11.74</v>
      </c>
      <c r="BY250" s="28">
        <f t="shared" si="620"/>
        <v>12.25</v>
      </c>
      <c r="BZ250" s="28">
        <f t="shared" si="620"/>
        <v>0</v>
      </c>
      <c r="CA250" s="28">
        <f t="shared" si="620"/>
        <v>0</v>
      </c>
      <c r="CB250" s="28">
        <f t="shared" si="620"/>
        <v>39.800000000000004</v>
      </c>
      <c r="CC250" s="75">
        <f t="shared" si="620"/>
        <v>12.23</v>
      </c>
      <c r="CD250" s="28">
        <f t="shared" si="620"/>
        <v>216.32</v>
      </c>
      <c r="CE250" s="28">
        <f t="shared" si="620"/>
        <v>93.890000000000015</v>
      </c>
      <c r="CF250" s="28">
        <f t="shared" si="620"/>
        <v>11.74</v>
      </c>
      <c r="CG250" s="28">
        <f t="shared" si="620"/>
        <v>12.25</v>
      </c>
      <c r="CH250" s="28">
        <f t="shared" si="620"/>
        <v>0</v>
      </c>
      <c r="CI250" s="28">
        <f t="shared" si="620"/>
        <v>0</v>
      </c>
      <c r="CJ250" s="28">
        <f t="shared" si="620"/>
        <v>39.800000000000004</v>
      </c>
      <c r="CK250" s="28">
        <f t="shared" si="620"/>
        <v>12.23</v>
      </c>
      <c r="CL250" s="28">
        <f t="shared" si="620"/>
        <v>0</v>
      </c>
      <c r="CM250" s="28">
        <f t="shared" si="620"/>
        <v>1189.7900000000002</v>
      </c>
      <c r="CN250" s="28">
        <f t="shared" si="620"/>
        <v>284.61999999999995</v>
      </c>
      <c r="CO250" s="28">
        <f t="shared" si="620"/>
        <v>64.569999999999993</v>
      </c>
      <c r="CP250" s="28">
        <f t="shared" si="620"/>
        <v>34.99</v>
      </c>
      <c r="CQ250" s="28">
        <f t="shared" si="620"/>
        <v>0</v>
      </c>
      <c r="CR250" s="28">
        <f t="shared" si="620"/>
        <v>0</v>
      </c>
      <c r="CS250" s="28">
        <f t="shared" si="620"/>
        <v>92.12</v>
      </c>
      <c r="CT250" s="28">
        <f t="shared" si="620"/>
        <v>34.89</v>
      </c>
      <c r="CU250" s="28"/>
      <c r="CV250" s="28"/>
      <c r="CW250" s="28"/>
      <c r="CX250" s="28"/>
      <c r="CY250" s="28"/>
      <c r="CZ250" s="28"/>
      <c r="DA250" s="28"/>
      <c r="DB250" s="28"/>
    </row>
    <row r="251" spans="1:106" ht="20.100000000000001" customHeight="1">
      <c r="A251" s="19">
        <v>8</v>
      </c>
      <c r="B251" s="20" t="s">
        <v>199</v>
      </c>
      <c r="C251" s="21">
        <v>531.24</v>
      </c>
      <c r="D251" s="21">
        <v>111.34</v>
      </c>
      <c r="E251" s="10">
        <f t="shared" ref="E251:E254" si="621">C251+D251</f>
        <v>642.58000000000004</v>
      </c>
      <c r="F251" s="21">
        <v>0</v>
      </c>
      <c r="G251" s="42">
        <v>0</v>
      </c>
      <c r="H251" s="10">
        <f t="shared" ref="H251:H254" si="622">F251+G251</f>
        <v>0</v>
      </c>
      <c r="I251" s="21">
        <v>0</v>
      </c>
      <c r="J251" s="21">
        <v>0</v>
      </c>
      <c r="K251" s="10">
        <f t="shared" si="616"/>
        <v>0</v>
      </c>
      <c r="L251" s="42">
        <v>22.29</v>
      </c>
      <c r="M251" s="42">
        <v>7.42</v>
      </c>
      <c r="N251" s="10">
        <f t="shared" si="464"/>
        <v>29.71</v>
      </c>
      <c r="O251" s="10">
        <f t="shared" ref="O251:P254" si="623">C251+F251+I251+L251</f>
        <v>553.53</v>
      </c>
      <c r="P251" s="23">
        <f t="shared" si="623"/>
        <v>118.76</v>
      </c>
      <c r="Q251" s="10">
        <f t="shared" si="618"/>
        <v>672.29</v>
      </c>
      <c r="R251" s="65">
        <f t="shared" si="498"/>
        <v>169.04</v>
      </c>
      <c r="S251" s="65">
        <f t="shared" si="499"/>
        <v>16.7</v>
      </c>
      <c r="T251" s="65">
        <f t="shared" si="500"/>
        <v>0</v>
      </c>
      <c r="U251" s="65">
        <f t="shared" si="501"/>
        <v>0</v>
      </c>
      <c r="V251" s="65">
        <f t="shared" si="502"/>
        <v>0</v>
      </c>
      <c r="W251" s="65">
        <f t="shared" si="503"/>
        <v>0</v>
      </c>
      <c r="X251" s="70">
        <f t="shared" si="504"/>
        <v>7.09</v>
      </c>
      <c r="Y251" s="70">
        <f t="shared" si="505"/>
        <v>1.1100000000000001</v>
      </c>
      <c r="AH251" s="83">
        <f t="shared" si="565"/>
        <v>132.81</v>
      </c>
      <c r="AI251" s="83">
        <f t="shared" si="579"/>
        <v>27.84</v>
      </c>
      <c r="AJ251" s="83">
        <f t="shared" si="566"/>
        <v>0</v>
      </c>
      <c r="AK251" s="83">
        <f t="shared" si="567"/>
        <v>0</v>
      </c>
      <c r="AL251" s="83">
        <f t="shared" si="568"/>
        <v>0</v>
      </c>
      <c r="AM251" s="83">
        <f t="shared" si="580"/>
        <v>0</v>
      </c>
      <c r="AN251" s="83">
        <f t="shared" si="569"/>
        <v>5.57</v>
      </c>
      <c r="AO251" s="83">
        <f t="shared" si="570"/>
        <v>1.86</v>
      </c>
      <c r="AP251" s="70">
        <f t="shared" si="506"/>
        <v>301.85000000000002</v>
      </c>
      <c r="AQ251" s="70">
        <f t="shared" si="507"/>
        <v>44.54</v>
      </c>
      <c r="AR251" s="70">
        <f t="shared" si="508"/>
        <v>0</v>
      </c>
      <c r="AS251" s="70">
        <f t="shared" si="509"/>
        <v>0</v>
      </c>
      <c r="AT251" s="70">
        <f t="shared" si="510"/>
        <v>0</v>
      </c>
      <c r="AU251" s="70">
        <f t="shared" si="511"/>
        <v>0</v>
      </c>
      <c r="AV251" s="70">
        <f t="shared" si="512"/>
        <v>12.66</v>
      </c>
      <c r="AW251" s="70">
        <f t="shared" si="513"/>
        <v>2.97</v>
      </c>
      <c r="AX251" s="70">
        <f t="shared" si="571"/>
        <v>132.81</v>
      </c>
      <c r="AY251" s="70">
        <f t="shared" si="572"/>
        <v>27.84</v>
      </c>
      <c r="AZ251" s="70">
        <f t="shared" si="573"/>
        <v>0</v>
      </c>
      <c r="BA251" s="70">
        <f t="shared" si="574"/>
        <v>0</v>
      </c>
      <c r="BB251" s="70">
        <f t="shared" si="575"/>
        <v>0</v>
      </c>
      <c r="BC251" s="70">
        <f t="shared" si="576"/>
        <v>0</v>
      </c>
      <c r="BD251" s="70">
        <f>ROUND(L251*25%,2)-0.03</f>
        <v>5.54</v>
      </c>
      <c r="BE251" s="70">
        <f t="shared" si="578"/>
        <v>1.86</v>
      </c>
      <c r="BF251" s="70">
        <f t="shared" si="514"/>
        <v>434.66</v>
      </c>
      <c r="BG251" s="70">
        <f t="shared" si="515"/>
        <v>72.38</v>
      </c>
      <c r="BH251" s="70">
        <f t="shared" si="516"/>
        <v>0</v>
      </c>
      <c r="BI251" s="70">
        <f t="shared" si="517"/>
        <v>0</v>
      </c>
      <c r="BJ251" s="70">
        <f t="shared" si="518"/>
        <v>0</v>
      </c>
      <c r="BK251" s="70">
        <f t="shared" si="519"/>
        <v>0</v>
      </c>
      <c r="BL251" s="70">
        <f t="shared" si="520"/>
        <v>18.2</v>
      </c>
      <c r="BM251" s="70">
        <f t="shared" si="521"/>
        <v>4.83</v>
      </c>
      <c r="BN251" s="117">
        <v>531.24</v>
      </c>
      <c r="BO251" s="117">
        <v>111.34</v>
      </c>
      <c r="BP251" s="117">
        <v>0</v>
      </c>
      <c r="BQ251" s="117">
        <v>0</v>
      </c>
      <c r="BR251" s="117">
        <v>0</v>
      </c>
      <c r="BS251" s="117">
        <v>0</v>
      </c>
      <c r="BT251" s="117">
        <v>22.29</v>
      </c>
      <c r="BU251" s="117">
        <v>7.42</v>
      </c>
      <c r="BV251" s="70">
        <f t="shared" si="522"/>
        <v>96.58</v>
      </c>
      <c r="BW251" s="70">
        <f t="shared" si="523"/>
        <v>38.96</v>
      </c>
      <c r="BX251" s="70">
        <f t="shared" si="524"/>
        <v>0</v>
      </c>
      <c r="BY251" s="70">
        <f t="shared" si="525"/>
        <v>0</v>
      </c>
      <c r="BZ251" s="70">
        <f t="shared" si="526"/>
        <v>0</v>
      </c>
      <c r="CA251" s="70">
        <f t="shared" si="527"/>
        <v>0</v>
      </c>
      <c r="CB251" s="70">
        <f t="shared" si="528"/>
        <v>4.09</v>
      </c>
      <c r="CC251" s="156">
        <f t="shared" si="529"/>
        <v>2.59</v>
      </c>
      <c r="CD251" s="121">
        <f t="shared" si="489"/>
        <v>96.58</v>
      </c>
      <c r="CE251" s="70">
        <f>ROUND(BW251*75%,2)</f>
        <v>29.22</v>
      </c>
      <c r="CF251" s="70">
        <f t="shared" si="530"/>
        <v>0</v>
      </c>
      <c r="CG251" s="70">
        <f t="shared" si="531"/>
        <v>0</v>
      </c>
      <c r="CH251" s="70">
        <f t="shared" si="532"/>
        <v>0</v>
      </c>
      <c r="CI251" s="70">
        <f t="shared" si="533"/>
        <v>0</v>
      </c>
      <c r="CJ251" s="70">
        <f t="shared" si="534"/>
        <v>4.09</v>
      </c>
      <c r="CK251" s="70">
        <f t="shared" si="535"/>
        <v>2.59</v>
      </c>
      <c r="CL251" s="70">
        <v>0</v>
      </c>
      <c r="CM251" s="70">
        <f t="shared" si="536"/>
        <v>531.24</v>
      </c>
      <c r="CN251" s="70">
        <f t="shared" si="537"/>
        <v>101.6</v>
      </c>
      <c r="CO251" s="70">
        <f t="shared" si="538"/>
        <v>0</v>
      </c>
      <c r="CP251" s="70">
        <f t="shared" si="539"/>
        <v>0</v>
      </c>
      <c r="CQ251" s="70">
        <f t="shared" si="540"/>
        <v>0</v>
      </c>
      <c r="CR251" s="70">
        <f t="shared" si="541"/>
        <v>0</v>
      </c>
      <c r="CS251" s="70">
        <f t="shared" si="542"/>
        <v>22.29</v>
      </c>
      <c r="CT251" s="70">
        <f t="shared" si="543"/>
        <v>7.42</v>
      </c>
      <c r="CU251" s="55"/>
      <c r="CV251" s="55"/>
      <c r="CW251" s="55"/>
      <c r="CX251" s="55"/>
      <c r="CY251" s="55"/>
      <c r="CZ251" s="55"/>
      <c r="DA251" s="55"/>
    </row>
    <row r="252" spans="1:106" ht="20.100000000000001" customHeight="1">
      <c r="A252" s="19">
        <v>9</v>
      </c>
      <c r="B252" s="20" t="s">
        <v>200</v>
      </c>
      <c r="C252" s="21">
        <v>74.3</v>
      </c>
      <c r="D252" s="21">
        <v>22.27</v>
      </c>
      <c r="E252" s="10">
        <f t="shared" si="621"/>
        <v>96.57</v>
      </c>
      <c r="F252" s="21">
        <v>29.71</v>
      </c>
      <c r="G252" s="42">
        <v>11.17</v>
      </c>
      <c r="H252" s="10">
        <f t="shared" si="622"/>
        <v>40.880000000000003</v>
      </c>
      <c r="I252" s="21">
        <v>0</v>
      </c>
      <c r="J252" s="21">
        <v>0</v>
      </c>
      <c r="K252" s="10">
        <f t="shared" si="616"/>
        <v>0</v>
      </c>
      <c r="L252" s="42">
        <v>0</v>
      </c>
      <c r="M252" s="42">
        <v>0</v>
      </c>
      <c r="N252" s="10">
        <f t="shared" si="464"/>
        <v>0</v>
      </c>
      <c r="O252" s="10">
        <f t="shared" si="623"/>
        <v>104.00999999999999</v>
      </c>
      <c r="P252" s="23">
        <f t="shared" si="623"/>
        <v>33.44</v>
      </c>
      <c r="Q252" s="10">
        <f t="shared" si="618"/>
        <v>137.44999999999999</v>
      </c>
      <c r="R252" s="65">
        <f t="shared" si="498"/>
        <v>23.64</v>
      </c>
      <c r="S252" s="65">
        <f t="shared" si="499"/>
        <v>3.34</v>
      </c>
      <c r="T252" s="65">
        <f t="shared" si="500"/>
        <v>9.4499999999999993</v>
      </c>
      <c r="U252" s="65">
        <f t="shared" si="501"/>
        <v>1.68</v>
      </c>
      <c r="V252" s="65">
        <f t="shared" si="502"/>
        <v>0</v>
      </c>
      <c r="W252" s="65">
        <f t="shared" si="503"/>
        <v>0</v>
      </c>
      <c r="X252" s="70">
        <f t="shared" si="504"/>
        <v>0</v>
      </c>
      <c r="Y252" s="70">
        <f t="shared" si="505"/>
        <v>0</v>
      </c>
      <c r="AH252" s="83">
        <f t="shared" si="565"/>
        <v>18.579999999999998</v>
      </c>
      <c r="AI252" s="83">
        <f t="shared" si="579"/>
        <v>5.57</v>
      </c>
      <c r="AJ252" s="83">
        <f t="shared" si="566"/>
        <v>7.43</v>
      </c>
      <c r="AK252" s="83">
        <f t="shared" si="567"/>
        <v>2.79</v>
      </c>
      <c r="AL252" s="83">
        <f t="shared" si="568"/>
        <v>0</v>
      </c>
      <c r="AM252" s="83">
        <f t="shared" si="580"/>
        <v>0</v>
      </c>
      <c r="AN252" s="83">
        <f t="shared" si="569"/>
        <v>0</v>
      </c>
      <c r="AO252" s="83">
        <f t="shared" si="570"/>
        <v>0</v>
      </c>
      <c r="AP252" s="70">
        <f t="shared" si="506"/>
        <v>42.22</v>
      </c>
      <c r="AQ252" s="70">
        <f t="shared" si="507"/>
        <v>8.91</v>
      </c>
      <c r="AR252" s="70">
        <f t="shared" si="508"/>
        <v>16.88</v>
      </c>
      <c r="AS252" s="70">
        <f t="shared" si="509"/>
        <v>4.47</v>
      </c>
      <c r="AT252" s="70">
        <f t="shared" si="510"/>
        <v>0</v>
      </c>
      <c r="AU252" s="70">
        <f t="shared" si="511"/>
        <v>0</v>
      </c>
      <c r="AV252" s="70">
        <f t="shared" si="512"/>
        <v>0</v>
      </c>
      <c r="AW252" s="70">
        <f t="shared" si="513"/>
        <v>0</v>
      </c>
      <c r="AX252" s="70">
        <f t="shared" si="571"/>
        <v>18.579999999999998</v>
      </c>
      <c r="AY252" s="70">
        <f t="shared" si="572"/>
        <v>5.57</v>
      </c>
      <c r="AZ252" s="70">
        <f t="shared" si="573"/>
        <v>7.43</v>
      </c>
      <c r="BA252" s="70">
        <f t="shared" si="574"/>
        <v>2.79</v>
      </c>
      <c r="BB252" s="70">
        <f t="shared" si="575"/>
        <v>0</v>
      </c>
      <c r="BC252" s="70">
        <f t="shared" si="576"/>
        <v>0</v>
      </c>
      <c r="BD252" s="70">
        <f t="shared" si="577"/>
        <v>0</v>
      </c>
      <c r="BE252" s="70">
        <f t="shared" si="578"/>
        <v>0</v>
      </c>
      <c r="BF252" s="70">
        <f t="shared" si="514"/>
        <v>60.8</v>
      </c>
      <c r="BG252" s="70">
        <f t="shared" si="515"/>
        <v>14.48</v>
      </c>
      <c r="BH252" s="70">
        <f t="shared" si="516"/>
        <v>24.31</v>
      </c>
      <c r="BI252" s="70">
        <f t="shared" si="517"/>
        <v>7.26</v>
      </c>
      <c r="BJ252" s="70">
        <f t="shared" si="518"/>
        <v>0</v>
      </c>
      <c r="BK252" s="70">
        <f t="shared" si="519"/>
        <v>0</v>
      </c>
      <c r="BL252" s="70">
        <f t="shared" si="520"/>
        <v>0</v>
      </c>
      <c r="BM252" s="70">
        <f t="shared" si="521"/>
        <v>0</v>
      </c>
      <c r="BN252" s="117">
        <v>74.3</v>
      </c>
      <c r="BO252" s="117">
        <v>22.27</v>
      </c>
      <c r="BP252" s="117">
        <v>29.71</v>
      </c>
      <c r="BQ252" s="117">
        <v>11.17</v>
      </c>
      <c r="BR252" s="117">
        <v>0</v>
      </c>
      <c r="BS252" s="117">
        <v>0</v>
      </c>
      <c r="BT252" s="117">
        <v>0</v>
      </c>
      <c r="BU252" s="117">
        <v>0</v>
      </c>
      <c r="BV252" s="70">
        <f t="shared" si="522"/>
        <v>13.5</v>
      </c>
      <c r="BW252" s="70">
        <f t="shared" si="523"/>
        <v>7.79</v>
      </c>
      <c r="BX252" s="70">
        <f t="shared" si="524"/>
        <v>5.4</v>
      </c>
      <c r="BY252" s="70">
        <f t="shared" si="525"/>
        <v>3.91</v>
      </c>
      <c r="BZ252" s="70">
        <f t="shared" si="526"/>
        <v>0</v>
      </c>
      <c r="CA252" s="70">
        <f t="shared" si="527"/>
        <v>0</v>
      </c>
      <c r="CB252" s="70">
        <f t="shared" si="528"/>
        <v>0</v>
      </c>
      <c r="CC252" s="156">
        <f t="shared" si="529"/>
        <v>0</v>
      </c>
      <c r="CD252" s="70">
        <f t="shared" ref="CD252" si="624">ROUND(BV252*70%,2)</f>
        <v>9.4499999999999993</v>
      </c>
      <c r="CE252" s="70">
        <f>ROUND(BW252*75%,2)</f>
        <v>5.84</v>
      </c>
      <c r="CF252" s="70">
        <f t="shared" si="530"/>
        <v>5.4</v>
      </c>
      <c r="CG252" s="70">
        <f t="shared" si="531"/>
        <v>3.91</v>
      </c>
      <c r="CH252" s="70">
        <f t="shared" si="532"/>
        <v>0</v>
      </c>
      <c r="CI252" s="70">
        <f t="shared" si="533"/>
        <v>0</v>
      </c>
      <c r="CJ252" s="70">
        <f t="shared" si="534"/>
        <v>0</v>
      </c>
      <c r="CK252" s="70">
        <f t="shared" si="535"/>
        <v>0</v>
      </c>
      <c r="CL252" s="70">
        <v>4.05</v>
      </c>
      <c r="CM252" s="70">
        <f t="shared" si="536"/>
        <v>74.3</v>
      </c>
      <c r="CN252" s="70">
        <f t="shared" si="537"/>
        <v>20.32</v>
      </c>
      <c r="CO252" s="70">
        <f t="shared" si="538"/>
        <v>29.71</v>
      </c>
      <c r="CP252" s="70">
        <f t="shared" si="539"/>
        <v>11.17</v>
      </c>
      <c r="CQ252" s="70">
        <f t="shared" si="540"/>
        <v>0</v>
      </c>
      <c r="CR252" s="70">
        <f t="shared" si="541"/>
        <v>0</v>
      </c>
      <c r="CS252" s="70">
        <f t="shared" si="542"/>
        <v>0</v>
      </c>
      <c r="CT252" s="70">
        <f t="shared" si="543"/>
        <v>0</v>
      </c>
      <c r="CU252" s="55"/>
      <c r="CV252" s="55"/>
      <c r="CW252" s="55"/>
      <c r="CX252" s="55"/>
      <c r="CY252" s="55"/>
      <c r="CZ252" s="55"/>
      <c r="DA252" s="55"/>
    </row>
    <row r="253" spans="1:106" ht="20.100000000000001" customHeight="1">
      <c r="A253" s="19">
        <v>10</v>
      </c>
      <c r="B253" s="20" t="s">
        <v>201</v>
      </c>
      <c r="C253" s="21">
        <v>254.25</v>
      </c>
      <c r="D253" s="21">
        <v>74.89</v>
      </c>
      <c r="E253" s="10">
        <f t="shared" si="621"/>
        <v>329.14</v>
      </c>
      <c r="F253" s="21">
        <v>39.409999999999997</v>
      </c>
      <c r="G253" s="68">
        <v>20.12</v>
      </c>
      <c r="H253" s="10">
        <f t="shared" si="622"/>
        <v>59.53</v>
      </c>
      <c r="I253" s="21">
        <v>0</v>
      </c>
      <c r="J253" s="21">
        <v>0</v>
      </c>
      <c r="K253" s="10">
        <f t="shared" si="616"/>
        <v>0</v>
      </c>
      <c r="L253" s="68">
        <v>22.31</v>
      </c>
      <c r="M253" s="68">
        <v>22.26</v>
      </c>
      <c r="N253" s="10">
        <f t="shared" si="464"/>
        <v>44.57</v>
      </c>
      <c r="O253" s="10">
        <f t="shared" si="623"/>
        <v>315.96999999999997</v>
      </c>
      <c r="P253" s="23">
        <f t="shared" si="623"/>
        <v>117.27000000000001</v>
      </c>
      <c r="Q253" s="10">
        <f t="shared" si="618"/>
        <v>433.24</v>
      </c>
      <c r="R253" s="65">
        <f t="shared" si="498"/>
        <v>80.900000000000006</v>
      </c>
      <c r="S253" s="65">
        <f t="shared" si="499"/>
        <v>11.23</v>
      </c>
      <c r="T253" s="65">
        <f t="shared" si="500"/>
        <v>12.54</v>
      </c>
      <c r="U253" s="65">
        <f>ROUND(G253*15%,2)</f>
        <v>3.02</v>
      </c>
      <c r="V253" s="65">
        <f t="shared" si="502"/>
        <v>0</v>
      </c>
      <c r="W253" s="65">
        <f t="shared" si="503"/>
        <v>0</v>
      </c>
      <c r="X253" s="70">
        <f t="shared" si="504"/>
        <v>7.1</v>
      </c>
      <c r="Y253" s="70">
        <f t="shared" si="505"/>
        <v>3.34</v>
      </c>
      <c r="AH253" s="83">
        <f t="shared" si="565"/>
        <v>63.56</v>
      </c>
      <c r="AI253" s="83">
        <f t="shared" si="579"/>
        <v>18.72</v>
      </c>
      <c r="AJ253" s="83">
        <f t="shared" si="566"/>
        <v>9.85</v>
      </c>
      <c r="AK253" s="83">
        <f t="shared" si="567"/>
        <v>5.03</v>
      </c>
      <c r="AL253" s="83">
        <f t="shared" si="568"/>
        <v>0</v>
      </c>
      <c r="AM253" s="83">
        <f t="shared" si="580"/>
        <v>0</v>
      </c>
      <c r="AN253" s="83">
        <f t="shared" si="569"/>
        <v>5.58</v>
      </c>
      <c r="AO253" s="83">
        <f t="shared" si="570"/>
        <v>5.57</v>
      </c>
      <c r="AP253" s="70">
        <f t="shared" si="506"/>
        <v>144.46</v>
      </c>
      <c r="AQ253" s="70">
        <f t="shared" si="507"/>
        <v>29.95</v>
      </c>
      <c r="AR253" s="70">
        <f t="shared" si="508"/>
        <v>22.39</v>
      </c>
      <c r="AS253" s="70">
        <f t="shared" si="509"/>
        <v>8.0500000000000007</v>
      </c>
      <c r="AT253" s="70">
        <f t="shared" si="510"/>
        <v>0</v>
      </c>
      <c r="AU253" s="70">
        <f t="shared" si="511"/>
        <v>0</v>
      </c>
      <c r="AV253" s="70">
        <f t="shared" si="512"/>
        <v>12.68</v>
      </c>
      <c r="AW253" s="70">
        <f t="shared" si="513"/>
        <v>8.91</v>
      </c>
      <c r="AX253" s="70">
        <f t="shared" si="571"/>
        <v>63.56</v>
      </c>
      <c r="AY253" s="70">
        <f t="shared" si="572"/>
        <v>18.72</v>
      </c>
      <c r="AZ253" s="70">
        <f t="shared" si="573"/>
        <v>9.85</v>
      </c>
      <c r="BA253" s="70">
        <f t="shared" si="574"/>
        <v>5.03</v>
      </c>
      <c r="BB253" s="70">
        <f t="shared" si="575"/>
        <v>0</v>
      </c>
      <c r="BC253" s="70">
        <f t="shared" si="576"/>
        <v>0</v>
      </c>
      <c r="BD253" s="70">
        <f t="shared" si="577"/>
        <v>5.58</v>
      </c>
      <c r="BE253" s="70">
        <f t="shared" si="578"/>
        <v>5.57</v>
      </c>
      <c r="BF253" s="70">
        <f t="shared" si="514"/>
        <v>208.02</v>
      </c>
      <c r="BG253" s="70">
        <f t="shared" si="515"/>
        <v>48.67</v>
      </c>
      <c r="BH253" s="70">
        <f t="shared" si="516"/>
        <v>32.24</v>
      </c>
      <c r="BI253" s="70">
        <f t="shared" si="517"/>
        <v>13.080000000000002</v>
      </c>
      <c r="BJ253" s="70">
        <f t="shared" si="518"/>
        <v>0</v>
      </c>
      <c r="BK253" s="70">
        <f t="shared" si="519"/>
        <v>0</v>
      </c>
      <c r="BL253" s="70">
        <f t="shared" si="520"/>
        <v>18.259999999999998</v>
      </c>
      <c r="BM253" s="70">
        <f t="shared" si="521"/>
        <v>14.48</v>
      </c>
      <c r="BN253" s="117">
        <v>254.25</v>
      </c>
      <c r="BO253" s="117">
        <v>74.89</v>
      </c>
      <c r="BP253" s="117">
        <v>39.409999999999997</v>
      </c>
      <c r="BQ253" s="117">
        <v>20.12</v>
      </c>
      <c r="BR253" s="117">
        <v>0</v>
      </c>
      <c r="BS253" s="117">
        <v>0</v>
      </c>
      <c r="BT253" s="117">
        <v>22.31</v>
      </c>
      <c r="BU253" s="117">
        <v>22.26</v>
      </c>
      <c r="BV253" s="70">
        <f t="shared" si="522"/>
        <v>46.23</v>
      </c>
      <c r="BW253" s="70">
        <f t="shared" si="523"/>
        <v>26.22</v>
      </c>
      <c r="BX253" s="70">
        <f t="shared" si="524"/>
        <v>7.17</v>
      </c>
      <c r="BY253" s="70">
        <f t="shared" si="525"/>
        <v>7.04</v>
      </c>
      <c r="BZ253" s="70">
        <f t="shared" si="526"/>
        <v>0</v>
      </c>
      <c r="CA253" s="70">
        <f t="shared" si="527"/>
        <v>0</v>
      </c>
      <c r="CB253" s="70">
        <f t="shared" si="528"/>
        <v>4.05</v>
      </c>
      <c r="CC253" s="156">
        <f t="shared" si="529"/>
        <v>7.78</v>
      </c>
      <c r="CD253" s="121">
        <f t="shared" si="489"/>
        <v>46.23</v>
      </c>
      <c r="CE253" s="121">
        <f t="shared" si="489"/>
        <v>26.22</v>
      </c>
      <c r="CF253" s="70">
        <f t="shared" si="530"/>
        <v>7.17</v>
      </c>
      <c r="CG253" s="70">
        <f t="shared" si="531"/>
        <v>7.04</v>
      </c>
      <c r="CH253" s="70">
        <f t="shared" si="532"/>
        <v>0</v>
      </c>
      <c r="CI253" s="70">
        <f t="shared" si="533"/>
        <v>0</v>
      </c>
      <c r="CJ253" s="70">
        <f t="shared" si="534"/>
        <v>4.05</v>
      </c>
      <c r="CK253" s="70">
        <f t="shared" si="535"/>
        <v>7.78</v>
      </c>
      <c r="CL253" s="70">
        <v>0</v>
      </c>
      <c r="CM253" s="70">
        <f t="shared" si="536"/>
        <v>254.25</v>
      </c>
      <c r="CN253" s="70">
        <f t="shared" si="537"/>
        <v>74.89</v>
      </c>
      <c r="CO253" s="70">
        <f t="shared" si="538"/>
        <v>39.410000000000004</v>
      </c>
      <c r="CP253" s="70">
        <f t="shared" si="539"/>
        <v>20.12</v>
      </c>
      <c r="CQ253" s="70">
        <f t="shared" si="540"/>
        <v>0</v>
      </c>
      <c r="CR253" s="70">
        <f t="shared" si="541"/>
        <v>0</v>
      </c>
      <c r="CS253" s="70">
        <f t="shared" si="542"/>
        <v>22.31</v>
      </c>
      <c r="CT253" s="70">
        <f t="shared" si="543"/>
        <v>22.26</v>
      </c>
      <c r="CU253" s="55"/>
      <c r="CV253" s="55"/>
      <c r="CW253" s="55"/>
      <c r="CX253" s="55"/>
      <c r="CY253" s="55"/>
      <c r="CZ253" s="55"/>
      <c r="DA253" s="55"/>
    </row>
    <row r="254" spans="1:106" ht="20.100000000000001" customHeight="1">
      <c r="A254" s="19">
        <v>11</v>
      </c>
      <c r="B254" s="20" t="s">
        <v>202</v>
      </c>
      <c r="C254" s="21">
        <v>69.099999999999994</v>
      </c>
      <c r="D254" s="21">
        <v>27.45</v>
      </c>
      <c r="E254" s="10">
        <f t="shared" si="621"/>
        <v>96.55</v>
      </c>
      <c r="F254" s="21">
        <v>0</v>
      </c>
      <c r="G254" s="42">
        <v>0</v>
      </c>
      <c r="H254" s="10">
        <f t="shared" si="622"/>
        <v>0</v>
      </c>
      <c r="I254" s="21">
        <v>0</v>
      </c>
      <c r="J254" s="21">
        <v>0</v>
      </c>
      <c r="K254" s="10">
        <f t="shared" si="616"/>
        <v>0</v>
      </c>
      <c r="L254" s="42">
        <v>0</v>
      </c>
      <c r="M254" s="42">
        <v>0</v>
      </c>
      <c r="N254" s="10">
        <f t="shared" si="464"/>
        <v>0</v>
      </c>
      <c r="O254" s="10">
        <f t="shared" si="623"/>
        <v>69.099999999999994</v>
      </c>
      <c r="P254" s="23">
        <f t="shared" si="623"/>
        <v>27.45</v>
      </c>
      <c r="Q254" s="10">
        <f t="shared" si="618"/>
        <v>96.55</v>
      </c>
      <c r="R254" s="65">
        <f t="shared" si="498"/>
        <v>21.99</v>
      </c>
      <c r="S254" s="65">
        <f t="shared" si="499"/>
        <v>4.12</v>
      </c>
      <c r="T254" s="65">
        <f t="shared" si="500"/>
        <v>0</v>
      </c>
      <c r="U254" s="65">
        <f t="shared" si="501"/>
        <v>0</v>
      </c>
      <c r="V254" s="65">
        <f t="shared" si="502"/>
        <v>0</v>
      </c>
      <c r="W254" s="65">
        <f t="shared" si="503"/>
        <v>0</v>
      </c>
      <c r="X254" s="70">
        <f t="shared" si="504"/>
        <v>0</v>
      </c>
      <c r="Y254" s="70">
        <f t="shared" si="505"/>
        <v>0</v>
      </c>
      <c r="AH254" s="83">
        <f t="shared" si="565"/>
        <v>17.28</v>
      </c>
      <c r="AI254" s="83">
        <f t="shared" si="579"/>
        <v>6.86</v>
      </c>
      <c r="AJ254" s="83">
        <f t="shared" si="566"/>
        <v>0</v>
      </c>
      <c r="AK254" s="83">
        <f t="shared" si="567"/>
        <v>0</v>
      </c>
      <c r="AL254" s="83">
        <f t="shared" si="568"/>
        <v>0</v>
      </c>
      <c r="AM254" s="83">
        <f t="shared" si="580"/>
        <v>0</v>
      </c>
      <c r="AN254" s="83">
        <f t="shared" si="569"/>
        <v>0</v>
      </c>
      <c r="AO254" s="83">
        <f t="shared" si="570"/>
        <v>0</v>
      </c>
      <c r="AP254" s="70">
        <f t="shared" si="506"/>
        <v>39.269999999999996</v>
      </c>
      <c r="AQ254" s="70">
        <f t="shared" si="507"/>
        <v>10.98</v>
      </c>
      <c r="AR254" s="70">
        <f t="shared" si="508"/>
        <v>0</v>
      </c>
      <c r="AS254" s="70">
        <f t="shared" si="509"/>
        <v>0</v>
      </c>
      <c r="AT254" s="70">
        <f t="shared" si="510"/>
        <v>0</v>
      </c>
      <c r="AU254" s="70">
        <f t="shared" si="511"/>
        <v>0</v>
      </c>
      <c r="AV254" s="70">
        <f t="shared" si="512"/>
        <v>0</v>
      </c>
      <c r="AW254" s="70">
        <f t="shared" si="513"/>
        <v>0</v>
      </c>
      <c r="AX254" s="70">
        <f t="shared" si="571"/>
        <v>17.28</v>
      </c>
      <c r="AY254" s="93">
        <f>ROUND(D254*16.66%,2)</f>
        <v>4.57</v>
      </c>
      <c r="AZ254" s="70">
        <f t="shared" si="573"/>
        <v>0</v>
      </c>
      <c r="BA254" s="70">
        <f t="shared" si="574"/>
        <v>0</v>
      </c>
      <c r="BB254" s="70">
        <f t="shared" si="575"/>
        <v>0</v>
      </c>
      <c r="BC254" s="70">
        <f t="shared" si="576"/>
        <v>0</v>
      </c>
      <c r="BD254" s="70">
        <f t="shared" si="577"/>
        <v>0</v>
      </c>
      <c r="BE254" s="70">
        <f t="shared" si="578"/>
        <v>0</v>
      </c>
      <c r="BF254" s="70">
        <f t="shared" si="514"/>
        <v>56.55</v>
      </c>
      <c r="BG254" s="70">
        <f t="shared" si="515"/>
        <v>15.55</v>
      </c>
      <c r="BH254" s="70">
        <f t="shared" si="516"/>
        <v>0</v>
      </c>
      <c r="BI254" s="70">
        <f t="shared" si="517"/>
        <v>0</v>
      </c>
      <c r="BJ254" s="70">
        <f t="shared" si="518"/>
        <v>0</v>
      </c>
      <c r="BK254" s="70">
        <f t="shared" si="519"/>
        <v>0</v>
      </c>
      <c r="BL254" s="70">
        <f t="shared" si="520"/>
        <v>0</v>
      </c>
      <c r="BM254" s="70">
        <f t="shared" si="521"/>
        <v>0</v>
      </c>
      <c r="BN254" s="117">
        <v>69.099999999999994</v>
      </c>
      <c r="BO254" s="117">
        <v>27.45</v>
      </c>
      <c r="BP254" s="117">
        <v>0</v>
      </c>
      <c r="BQ254" s="119">
        <v>0</v>
      </c>
      <c r="BR254" s="117">
        <v>0</v>
      </c>
      <c r="BS254" s="117">
        <v>0</v>
      </c>
      <c r="BT254" s="117">
        <v>0</v>
      </c>
      <c r="BU254" s="117">
        <v>0</v>
      </c>
      <c r="BV254" s="70">
        <f t="shared" si="522"/>
        <v>12.55</v>
      </c>
      <c r="BW254" s="70">
        <f t="shared" si="523"/>
        <v>11.9</v>
      </c>
      <c r="BX254" s="70">
        <f t="shared" si="524"/>
        <v>0</v>
      </c>
      <c r="BY254" s="70">
        <f t="shared" si="525"/>
        <v>0</v>
      </c>
      <c r="BZ254" s="70">
        <f t="shared" si="526"/>
        <v>0</v>
      </c>
      <c r="CA254" s="70">
        <f t="shared" si="527"/>
        <v>0</v>
      </c>
      <c r="CB254" s="70">
        <f t="shared" si="528"/>
        <v>0</v>
      </c>
      <c r="CC254" s="156">
        <f t="shared" si="529"/>
        <v>0</v>
      </c>
      <c r="CD254" s="121">
        <f t="shared" si="489"/>
        <v>12.55</v>
      </c>
      <c r="CE254" s="70">
        <f>ROUND(BW254*75%,2)</f>
        <v>8.93</v>
      </c>
      <c r="CF254" s="70">
        <f t="shared" si="530"/>
        <v>0</v>
      </c>
      <c r="CG254" s="70">
        <f t="shared" si="531"/>
        <v>0</v>
      </c>
      <c r="CH254" s="70">
        <f t="shared" si="532"/>
        <v>0</v>
      </c>
      <c r="CI254" s="70">
        <f t="shared" si="533"/>
        <v>0</v>
      </c>
      <c r="CJ254" s="70">
        <f t="shared" si="534"/>
        <v>0</v>
      </c>
      <c r="CK254" s="70">
        <f t="shared" si="535"/>
        <v>0</v>
      </c>
      <c r="CL254" s="70">
        <v>0</v>
      </c>
      <c r="CM254" s="70">
        <f t="shared" si="536"/>
        <v>69.099999999999994</v>
      </c>
      <c r="CN254" s="70">
        <f t="shared" si="537"/>
        <v>24.48</v>
      </c>
      <c r="CO254" s="70">
        <f t="shared" si="538"/>
        <v>0</v>
      </c>
      <c r="CP254" s="70">
        <f t="shared" si="539"/>
        <v>0</v>
      </c>
      <c r="CQ254" s="70">
        <f t="shared" si="540"/>
        <v>0</v>
      </c>
      <c r="CR254" s="70">
        <f t="shared" si="541"/>
        <v>0</v>
      </c>
      <c r="CS254" s="70">
        <f t="shared" si="542"/>
        <v>0</v>
      </c>
      <c r="CT254" s="70">
        <f t="shared" si="543"/>
        <v>0</v>
      </c>
      <c r="CU254" s="55"/>
      <c r="CV254" s="55"/>
      <c r="CW254" s="55"/>
      <c r="CX254" s="55"/>
      <c r="CY254" s="55"/>
      <c r="CZ254" s="55"/>
      <c r="DA254" s="55"/>
    </row>
    <row r="255" spans="1:106" s="29" customFormat="1" ht="20.100000000000001" customHeight="1">
      <c r="A255" s="26"/>
      <c r="B255" s="27" t="s">
        <v>199</v>
      </c>
      <c r="C255" s="28">
        <f>+C251+C252+C253+C254</f>
        <v>928.89</v>
      </c>
      <c r="D255" s="28">
        <f t="shared" ref="D255:BD255" si="625">+D251+D252+D253+D254</f>
        <v>235.95</v>
      </c>
      <c r="E255" s="28">
        <f t="shared" si="625"/>
        <v>1164.8399999999999</v>
      </c>
      <c r="F255" s="28">
        <f t="shared" si="625"/>
        <v>69.12</v>
      </c>
      <c r="G255" s="28">
        <f t="shared" si="625"/>
        <v>31.29</v>
      </c>
      <c r="H255" s="28">
        <f t="shared" si="625"/>
        <v>100.41</v>
      </c>
      <c r="I255" s="28">
        <f t="shared" si="625"/>
        <v>0</v>
      </c>
      <c r="J255" s="28">
        <f t="shared" si="625"/>
        <v>0</v>
      </c>
      <c r="K255" s="28">
        <f t="shared" si="625"/>
        <v>0</v>
      </c>
      <c r="L255" s="28">
        <f t="shared" si="625"/>
        <v>44.599999999999994</v>
      </c>
      <c r="M255" s="28">
        <f t="shared" si="625"/>
        <v>29.68</v>
      </c>
      <c r="N255" s="28">
        <f t="shared" si="625"/>
        <v>74.28</v>
      </c>
      <c r="O255" s="28">
        <f t="shared" si="625"/>
        <v>1042.6099999999999</v>
      </c>
      <c r="P255" s="28">
        <f t="shared" si="625"/>
        <v>296.92</v>
      </c>
      <c r="Q255" s="28">
        <f t="shared" si="625"/>
        <v>1339.53</v>
      </c>
      <c r="R255" s="28">
        <f t="shared" si="625"/>
        <v>295.57000000000005</v>
      </c>
      <c r="S255" s="28">
        <f t="shared" si="625"/>
        <v>35.39</v>
      </c>
      <c r="T255" s="28">
        <f t="shared" si="625"/>
        <v>21.99</v>
      </c>
      <c r="U255" s="28">
        <f t="shared" si="625"/>
        <v>4.7</v>
      </c>
      <c r="V255" s="28">
        <f t="shared" si="625"/>
        <v>0</v>
      </c>
      <c r="W255" s="75">
        <f t="shared" si="625"/>
        <v>0</v>
      </c>
      <c r="X255" s="28">
        <f t="shared" si="625"/>
        <v>14.19</v>
      </c>
      <c r="Y255" s="28">
        <f t="shared" si="625"/>
        <v>4.45</v>
      </c>
      <c r="Z255" s="28">
        <f t="shared" si="625"/>
        <v>0</v>
      </c>
      <c r="AA255" s="28">
        <f t="shared" si="625"/>
        <v>0</v>
      </c>
      <c r="AB255" s="28">
        <f t="shared" si="625"/>
        <v>0</v>
      </c>
      <c r="AC255" s="28">
        <f t="shared" si="625"/>
        <v>0</v>
      </c>
      <c r="AD255" s="28">
        <f t="shared" si="625"/>
        <v>0</v>
      </c>
      <c r="AE255" s="28">
        <f t="shared" si="625"/>
        <v>0</v>
      </c>
      <c r="AF255" s="28">
        <f t="shared" si="625"/>
        <v>0</v>
      </c>
      <c r="AG255" s="28">
        <f t="shared" si="625"/>
        <v>0</v>
      </c>
      <c r="AH255" s="28">
        <f t="shared" si="625"/>
        <v>232.23</v>
      </c>
      <c r="AI255" s="28">
        <f t="shared" si="625"/>
        <v>58.989999999999995</v>
      </c>
      <c r="AJ255" s="28">
        <f t="shared" si="625"/>
        <v>17.28</v>
      </c>
      <c r="AK255" s="28">
        <f t="shared" si="625"/>
        <v>7.82</v>
      </c>
      <c r="AL255" s="28">
        <f t="shared" si="625"/>
        <v>0</v>
      </c>
      <c r="AM255" s="28">
        <f t="shared" si="625"/>
        <v>0</v>
      </c>
      <c r="AN255" s="28">
        <f t="shared" si="625"/>
        <v>11.15</v>
      </c>
      <c r="AO255" s="28">
        <f t="shared" si="625"/>
        <v>7.4300000000000006</v>
      </c>
      <c r="AP255" s="28">
        <f t="shared" si="625"/>
        <v>527.80000000000007</v>
      </c>
      <c r="AQ255" s="28">
        <f t="shared" si="625"/>
        <v>94.38000000000001</v>
      </c>
      <c r="AR255" s="28">
        <f t="shared" si="625"/>
        <v>39.269999999999996</v>
      </c>
      <c r="AS255" s="28">
        <f t="shared" si="625"/>
        <v>12.52</v>
      </c>
      <c r="AT255" s="28">
        <f t="shared" si="625"/>
        <v>0</v>
      </c>
      <c r="AU255" s="28">
        <f t="shared" si="625"/>
        <v>0</v>
      </c>
      <c r="AV255" s="28">
        <f t="shared" si="625"/>
        <v>25.34</v>
      </c>
      <c r="AW255" s="28">
        <f t="shared" si="625"/>
        <v>11.88</v>
      </c>
      <c r="AX255" s="28">
        <f t="shared" si="625"/>
        <v>232.23</v>
      </c>
      <c r="AY255" s="28">
        <f t="shared" si="625"/>
        <v>56.699999999999996</v>
      </c>
      <c r="AZ255" s="28">
        <f t="shared" si="625"/>
        <v>17.28</v>
      </c>
      <c r="BA255" s="28">
        <f t="shared" si="625"/>
        <v>7.82</v>
      </c>
      <c r="BB255" s="28">
        <f t="shared" si="625"/>
        <v>0</v>
      </c>
      <c r="BC255" s="28">
        <f t="shared" si="625"/>
        <v>0</v>
      </c>
      <c r="BD255" s="28">
        <f t="shared" si="625"/>
        <v>11.120000000000001</v>
      </c>
      <c r="BE255" s="28">
        <f>+BE251+BE252+BE253+BE254</f>
        <v>7.4300000000000006</v>
      </c>
      <c r="BF255" s="28">
        <f t="shared" ref="BF255:CT255" si="626">+BF251+BF252+BF253+BF254</f>
        <v>760.03</v>
      </c>
      <c r="BG255" s="28">
        <f t="shared" si="626"/>
        <v>151.08000000000001</v>
      </c>
      <c r="BH255" s="28">
        <f t="shared" si="626"/>
        <v>56.55</v>
      </c>
      <c r="BI255" s="28">
        <f t="shared" si="626"/>
        <v>20.340000000000003</v>
      </c>
      <c r="BJ255" s="28">
        <f t="shared" si="626"/>
        <v>0</v>
      </c>
      <c r="BK255" s="28">
        <f t="shared" si="626"/>
        <v>0</v>
      </c>
      <c r="BL255" s="28">
        <f t="shared" si="626"/>
        <v>36.459999999999994</v>
      </c>
      <c r="BM255" s="28">
        <f t="shared" si="626"/>
        <v>19.310000000000002</v>
      </c>
      <c r="BN255" s="28">
        <f t="shared" si="626"/>
        <v>928.89</v>
      </c>
      <c r="BO255" s="28">
        <f t="shared" si="626"/>
        <v>235.95</v>
      </c>
      <c r="BP255" s="28">
        <f t="shared" si="626"/>
        <v>69.12</v>
      </c>
      <c r="BQ255" s="28">
        <f t="shared" si="626"/>
        <v>31.29</v>
      </c>
      <c r="BR255" s="28">
        <f t="shared" si="626"/>
        <v>0</v>
      </c>
      <c r="BS255" s="28">
        <f t="shared" si="626"/>
        <v>0</v>
      </c>
      <c r="BT255" s="28">
        <f t="shared" si="626"/>
        <v>44.599999999999994</v>
      </c>
      <c r="BU255" s="28">
        <f t="shared" si="626"/>
        <v>29.68</v>
      </c>
      <c r="BV255" s="28">
        <f t="shared" si="626"/>
        <v>168.86</v>
      </c>
      <c r="BW255" s="28">
        <f t="shared" si="626"/>
        <v>84.87</v>
      </c>
      <c r="BX255" s="28">
        <f t="shared" si="626"/>
        <v>12.57</v>
      </c>
      <c r="BY255" s="28">
        <f t="shared" si="626"/>
        <v>10.95</v>
      </c>
      <c r="BZ255" s="28">
        <f t="shared" si="626"/>
        <v>0</v>
      </c>
      <c r="CA255" s="28">
        <f t="shared" si="626"/>
        <v>0</v>
      </c>
      <c r="CB255" s="28">
        <f t="shared" si="626"/>
        <v>8.14</v>
      </c>
      <c r="CC255" s="75">
        <f t="shared" si="626"/>
        <v>10.370000000000001</v>
      </c>
      <c r="CD255" s="28">
        <f t="shared" si="626"/>
        <v>164.81</v>
      </c>
      <c r="CE255" s="28">
        <f t="shared" si="626"/>
        <v>70.210000000000008</v>
      </c>
      <c r="CF255" s="28">
        <f t="shared" si="626"/>
        <v>12.57</v>
      </c>
      <c r="CG255" s="28">
        <f t="shared" si="626"/>
        <v>10.95</v>
      </c>
      <c r="CH255" s="28">
        <f t="shared" si="626"/>
        <v>0</v>
      </c>
      <c r="CI255" s="28">
        <f t="shared" si="626"/>
        <v>0</v>
      </c>
      <c r="CJ255" s="28">
        <f t="shared" si="626"/>
        <v>8.14</v>
      </c>
      <c r="CK255" s="28">
        <f t="shared" si="626"/>
        <v>10.370000000000001</v>
      </c>
      <c r="CL255" s="28">
        <f t="shared" si="626"/>
        <v>4.05</v>
      </c>
      <c r="CM255" s="28">
        <f t="shared" si="626"/>
        <v>928.89</v>
      </c>
      <c r="CN255" s="28">
        <f t="shared" si="626"/>
        <v>221.29</v>
      </c>
      <c r="CO255" s="28">
        <f t="shared" si="626"/>
        <v>69.12</v>
      </c>
      <c r="CP255" s="28">
        <f t="shared" si="626"/>
        <v>31.29</v>
      </c>
      <c r="CQ255" s="28">
        <f t="shared" si="626"/>
        <v>0</v>
      </c>
      <c r="CR255" s="28">
        <f t="shared" si="626"/>
        <v>0</v>
      </c>
      <c r="CS255" s="28">
        <f t="shared" si="626"/>
        <v>44.599999999999994</v>
      </c>
      <c r="CT255" s="28">
        <f t="shared" si="626"/>
        <v>29.68</v>
      </c>
      <c r="CU255" s="28"/>
      <c r="CV255" s="28"/>
      <c r="CW255" s="28"/>
      <c r="CX255" s="28"/>
      <c r="CY255" s="28"/>
      <c r="CZ255" s="55"/>
      <c r="DA255" s="55"/>
    </row>
    <row r="256" spans="1:106" ht="20.100000000000001" customHeight="1">
      <c r="A256" s="19">
        <v>13</v>
      </c>
      <c r="B256" s="20" t="s">
        <v>203</v>
      </c>
      <c r="C256" s="21">
        <v>397.5</v>
      </c>
      <c r="D256" s="21">
        <v>106.14</v>
      </c>
      <c r="E256" s="10">
        <f t="shared" ref="E256:E257" si="627">C256+D256</f>
        <v>503.64</v>
      </c>
      <c r="F256" s="21">
        <v>0</v>
      </c>
      <c r="G256" s="42">
        <v>0</v>
      </c>
      <c r="H256" s="10">
        <f t="shared" ref="H256:H257" si="628">F256+G256</f>
        <v>0</v>
      </c>
      <c r="I256" s="21">
        <v>0</v>
      </c>
      <c r="J256" s="21">
        <v>0</v>
      </c>
      <c r="K256" s="10">
        <f t="shared" si="616"/>
        <v>0</v>
      </c>
      <c r="L256" s="42">
        <v>43.07</v>
      </c>
      <c r="M256" s="42">
        <v>23.75</v>
      </c>
      <c r="N256" s="10">
        <f t="shared" si="464"/>
        <v>66.819999999999993</v>
      </c>
      <c r="O256" s="10">
        <f>C256+F256+I256+L256</f>
        <v>440.57</v>
      </c>
      <c r="P256" s="23">
        <f>D256+G256+J256+M256</f>
        <v>129.88999999999999</v>
      </c>
      <c r="Q256" s="10">
        <f t="shared" si="618"/>
        <v>570.46</v>
      </c>
      <c r="R256" s="65">
        <f t="shared" si="498"/>
        <v>126.48</v>
      </c>
      <c r="S256" s="65">
        <f t="shared" si="499"/>
        <v>15.92</v>
      </c>
      <c r="T256" s="65">
        <f t="shared" si="500"/>
        <v>0</v>
      </c>
      <c r="U256" s="65">
        <f t="shared" si="501"/>
        <v>0</v>
      </c>
      <c r="V256" s="65">
        <f t="shared" si="502"/>
        <v>0</v>
      </c>
      <c r="W256" s="65">
        <f t="shared" si="503"/>
        <v>0</v>
      </c>
      <c r="X256" s="70">
        <f t="shared" si="504"/>
        <v>13.7</v>
      </c>
      <c r="Y256" s="70">
        <f t="shared" si="505"/>
        <v>3.56</v>
      </c>
      <c r="AH256" s="83">
        <f t="shared" si="565"/>
        <v>99.38</v>
      </c>
      <c r="AI256" s="83">
        <f t="shared" si="579"/>
        <v>26.54</v>
      </c>
      <c r="AJ256" s="83">
        <f t="shared" si="566"/>
        <v>0</v>
      </c>
      <c r="AK256" s="83">
        <f t="shared" si="567"/>
        <v>0</v>
      </c>
      <c r="AL256" s="83">
        <f t="shared" si="568"/>
        <v>0</v>
      </c>
      <c r="AM256" s="83">
        <f t="shared" si="580"/>
        <v>0</v>
      </c>
      <c r="AN256" s="83">
        <f t="shared" si="569"/>
        <v>10.77</v>
      </c>
      <c r="AO256" s="83">
        <f t="shared" si="570"/>
        <v>5.94</v>
      </c>
      <c r="AP256" s="70">
        <f t="shared" si="506"/>
        <v>225.86</v>
      </c>
      <c r="AQ256" s="70">
        <f t="shared" si="507"/>
        <v>42.46</v>
      </c>
      <c r="AR256" s="70">
        <f t="shared" si="508"/>
        <v>0</v>
      </c>
      <c r="AS256" s="70">
        <f t="shared" si="509"/>
        <v>0</v>
      </c>
      <c r="AT256" s="70">
        <f t="shared" si="510"/>
        <v>0</v>
      </c>
      <c r="AU256" s="70">
        <f t="shared" si="511"/>
        <v>0</v>
      </c>
      <c r="AV256" s="70">
        <f t="shared" si="512"/>
        <v>24.47</v>
      </c>
      <c r="AW256" s="70">
        <f t="shared" si="513"/>
        <v>9.5</v>
      </c>
      <c r="AX256" s="70">
        <f t="shared" si="571"/>
        <v>99.38</v>
      </c>
      <c r="AY256" s="93">
        <f>ROUND(D256*16.66%,2)</f>
        <v>17.68</v>
      </c>
      <c r="AZ256" s="70">
        <f t="shared" si="573"/>
        <v>0</v>
      </c>
      <c r="BA256" s="70">
        <f t="shared" si="574"/>
        <v>0</v>
      </c>
      <c r="BB256" s="70">
        <f t="shared" si="575"/>
        <v>0</v>
      </c>
      <c r="BC256" s="70">
        <f t="shared" si="576"/>
        <v>0</v>
      </c>
      <c r="BD256" s="70">
        <f t="shared" si="577"/>
        <v>10.77</v>
      </c>
      <c r="BE256" s="70">
        <f t="shared" si="578"/>
        <v>5.94</v>
      </c>
      <c r="BF256" s="70">
        <f t="shared" si="514"/>
        <v>325.24</v>
      </c>
      <c r="BG256" s="70">
        <f t="shared" si="515"/>
        <v>60.14</v>
      </c>
      <c r="BH256" s="70">
        <f t="shared" si="516"/>
        <v>0</v>
      </c>
      <c r="BI256" s="70">
        <f t="shared" si="517"/>
        <v>0</v>
      </c>
      <c r="BJ256" s="70">
        <f t="shared" si="518"/>
        <v>0</v>
      </c>
      <c r="BK256" s="70">
        <f t="shared" si="519"/>
        <v>0</v>
      </c>
      <c r="BL256" s="70">
        <f t="shared" si="520"/>
        <v>35.239999999999995</v>
      </c>
      <c r="BM256" s="70">
        <f t="shared" si="521"/>
        <v>15.440000000000001</v>
      </c>
      <c r="BN256" s="117">
        <v>397.5</v>
      </c>
      <c r="BO256" s="117">
        <v>106.14</v>
      </c>
      <c r="BP256" s="117">
        <v>0</v>
      </c>
      <c r="BQ256" s="117">
        <v>0</v>
      </c>
      <c r="BR256" s="117">
        <v>0</v>
      </c>
      <c r="BS256" s="117">
        <v>0</v>
      </c>
      <c r="BT256" s="117">
        <v>43.07</v>
      </c>
      <c r="BU256" s="117">
        <v>23.75</v>
      </c>
      <c r="BV256" s="70">
        <f t="shared" si="522"/>
        <v>72.260000000000005</v>
      </c>
      <c r="BW256" s="70">
        <f t="shared" si="523"/>
        <v>46</v>
      </c>
      <c r="BX256" s="70">
        <f t="shared" si="524"/>
        <v>0</v>
      </c>
      <c r="BY256" s="70">
        <f t="shared" si="525"/>
        <v>0</v>
      </c>
      <c r="BZ256" s="70">
        <f t="shared" si="526"/>
        <v>0</v>
      </c>
      <c r="CA256" s="70">
        <f t="shared" si="527"/>
        <v>0</v>
      </c>
      <c r="CB256" s="70">
        <f t="shared" si="528"/>
        <v>7.83</v>
      </c>
      <c r="CC256" s="156">
        <f t="shared" si="529"/>
        <v>8.31</v>
      </c>
      <c r="CD256" s="121">
        <f t="shared" si="489"/>
        <v>72.260000000000005</v>
      </c>
      <c r="CE256" s="70">
        <f>ROUND(BW256*75%,2)</f>
        <v>34.5</v>
      </c>
      <c r="CF256" s="70">
        <f t="shared" si="530"/>
        <v>0</v>
      </c>
      <c r="CG256" s="70">
        <f t="shared" si="531"/>
        <v>0</v>
      </c>
      <c r="CH256" s="70">
        <f t="shared" si="532"/>
        <v>0</v>
      </c>
      <c r="CI256" s="70">
        <f t="shared" si="533"/>
        <v>0</v>
      </c>
      <c r="CJ256" s="70">
        <f t="shared" si="534"/>
        <v>7.83</v>
      </c>
      <c r="CK256" s="70">
        <f t="shared" si="535"/>
        <v>8.31</v>
      </c>
      <c r="CL256" s="70"/>
      <c r="CM256" s="70">
        <f t="shared" si="536"/>
        <v>397.5</v>
      </c>
      <c r="CN256" s="70">
        <f t="shared" si="537"/>
        <v>94.64</v>
      </c>
      <c r="CO256" s="70">
        <f t="shared" si="538"/>
        <v>0</v>
      </c>
      <c r="CP256" s="70">
        <f t="shared" si="539"/>
        <v>0</v>
      </c>
      <c r="CQ256" s="70">
        <f t="shared" si="540"/>
        <v>0</v>
      </c>
      <c r="CR256" s="70">
        <f t="shared" si="541"/>
        <v>0</v>
      </c>
      <c r="CS256" s="70">
        <f t="shared" si="542"/>
        <v>43.069999999999993</v>
      </c>
      <c r="CT256" s="70">
        <f t="shared" si="543"/>
        <v>23.75</v>
      </c>
      <c r="CU256" s="55"/>
      <c r="CV256" s="55"/>
      <c r="CW256" s="55"/>
      <c r="CX256" s="55"/>
      <c r="CY256" s="55"/>
      <c r="CZ256" s="55"/>
      <c r="DA256" s="55"/>
    </row>
    <row r="257" spans="1:108" ht="20.100000000000001" customHeight="1">
      <c r="A257" s="19">
        <v>14</v>
      </c>
      <c r="B257" s="20" t="s">
        <v>204</v>
      </c>
      <c r="C257" s="21">
        <v>37.15</v>
      </c>
      <c r="D257" s="21">
        <v>11.14</v>
      </c>
      <c r="E257" s="10">
        <f t="shared" si="627"/>
        <v>48.29</v>
      </c>
      <c r="F257" s="21">
        <v>0</v>
      </c>
      <c r="G257" s="42">
        <v>0</v>
      </c>
      <c r="H257" s="10">
        <f t="shared" si="628"/>
        <v>0</v>
      </c>
      <c r="I257" s="21">
        <v>0</v>
      </c>
      <c r="J257" s="21">
        <v>0</v>
      </c>
      <c r="K257" s="10">
        <f t="shared" si="616"/>
        <v>0</v>
      </c>
      <c r="L257" s="42">
        <v>0</v>
      </c>
      <c r="M257" s="42">
        <v>0</v>
      </c>
      <c r="N257" s="10">
        <f t="shared" si="464"/>
        <v>0</v>
      </c>
      <c r="O257" s="10">
        <f>C257+F257+I257+L257</f>
        <v>37.15</v>
      </c>
      <c r="P257" s="23">
        <f>D257+G257+J257+M257</f>
        <v>11.14</v>
      </c>
      <c r="Q257" s="10">
        <f t="shared" si="618"/>
        <v>48.29</v>
      </c>
      <c r="R257" s="65">
        <f t="shared" si="498"/>
        <v>11.82</v>
      </c>
      <c r="S257" s="65">
        <f t="shared" si="499"/>
        <v>1.67</v>
      </c>
      <c r="T257" s="65">
        <f t="shared" si="500"/>
        <v>0</v>
      </c>
      <c r="U257" s="65">
        <f t="shared" si="501"/>
        <v>0</v>
      </c>
      <c r="V257" s="65">
        <f t="shared" si="502"/>
        <v>0</v>
      </c>
      <c r="W257" s="65">
        <f t="shared" si="503"/>
        <v>0</v>
      </c>
      <c r="X257" s="70">
        <f t="shared" si="504"/>
        <v>0</v>
      </c>
      <c r="Y257" s="70">
        <f t="shared" si="505"/>
        <v>0</v>
      </c>
      <c r="AH257" s="83">
        <f t="shared" si="565"/>
        <v>9.2899999999999991</v>
      </c>
      <c r="AI257" s="83">
        <f t="shared" si="579"/>
        <v>2.79</v>
      </c>
      <c r="AJ257" s="83">
        <f t="shared" si="566"/>
        <v>0</v>
      </c>
      <c r="AK257" s="83">
        <f t="shared" si="567"/>
        <v>0</v>
      </c>
      <c r="AL257" s="83">
        <f t="shared" si="568"/>
        <v>0</v>
      </c>
      <c r="AM257" s="83">
        <f t="shared" si="580"/>
        <v>0</v>
      </c>
      <c r="AN257" s="83">
        <f t="shared" si="569"/>
        <v>0</v>
      </c>
      <c r="AO257" s="83">
        <f t="shared" si="570"/>
        <v>0</v>
      </c>
      <c r="AP257" s="70">
        <f t="shared" si="506"/>
        <v>21.11</v>
      </c>
      <c r="AQ257" s="70">
        <f t="shared" si="507"/>
        <v>4.46</v>
      </c>
      <c r="AR257" s="70">
        <f t="shared" si="508"/>
        <v>0</v>
      </c>
      <c r="AS257" s="70">
        <f t="shared" si="509"/>
        <v>0</v>
      </c>
      <c r="AT257" s="70">
        <f t="shared" si="510"/>
        <v>0</v>
      </c>
      <c r="AU257" s="70">
        <f t="shared" si="511"/>
        <v>0</v>
      </c>
      <c r="AV257" s="70">
        <f t="shared" si="512"/>
        <v>0</v>
      </c>
      <c r="AW257" s="70">
        <f t="shared" si="513"/>
        <v>0</v>
      </c>
      <c r="AX257" s="70">
        <f t="shared" si="571"/>
        <v>9.2899999999999991</v>
      </c>
      <c r="AY257" s="93">
        <f>ROUND(D257*16.66%,2)</f>
        <v>1.86</v>
      </c>
      <c r="AZ257" s="70">
        <f t="shared" si="573"/>
        <v>0</v>
      </c>
      <c r="BA257" s="70">
        <f t="shared" si="574"/>
        <v>0</v>
      </c>
      <c r="BB257" s="70">
        <f t="shared" si="575"/>
        <v>0</v>
      </c>
      <c r="BC257" s="70">
        <f t="shared" si="576"/>
        <v>0</v>
      </c>
      <c r="BD257" s="70">
        <f t="shared" si="577"/>
        <v>0</v>
      </c>
      <c r="BE257" s="70">
        <f t="shared" si="578"/>
        <v>0</v>
      </c>
      <c r="BF257" s="70">
        <f t="shared" si="514"/>
        <v>30.4</v>
      </c>
      <c r="BG257" s="70">
        <f t="shared" si="515"/>
        <v>6.32</v>
      </c>
      <c r="BH257" s="70">
        <f t="shared" si="516"/>
        <v>0</v>
      </c>
      <c r="BI257" s="70">
        <f t="shared" si="517"/>
        <v>0</v>
      </c>
      <c r="BJ257" s="70">
        <f t="shared" si="518"/>
        <v>0</v>
      </c>
      <c r="BK257" s="70">
        <f t="shared" si="519"/>
        <v>0</v>
      </c>
      <c r="BL257" s="70">
        <f t="shared" si="520"/>
        <v>0</v>
      </c>
      <c r="BM257" s="70">
        <f t="shared" si="521"/>
        <v>0</v>
      </c>
      <c r="BN257" s="117">
        <v>37.15</v>
      </c>
      <c r="BO257" s="117">
        <v>11.14</v>
      </c>
      <c r="BP257" s="117">
        <v>0</v>
      </c>
      <c r="BQ257" s="117">
        <v>0</v>
      </c>
      <c r="BR257" s="117">
        <v>0</v>
      </c>
      <c r="BS257" s="117">
        <v>0</v>
      </c>
      <c r="BT257" s="117">
        <v>0</v>
      </c>
      <c r="BU257" s="117">
        <v>0</v>
      </c>
      <c r="BV257" s="70">
        <f t="shared" si="522"/>
        <v>6.75</v>
      </c>
      <c r="BW257" s="70">
        <f t="shared" si="523"/>
        <v>4.82</v>
      </c>
      <c r="BX257" s="70">
        <f t="shared" si="524"/>
        <v>0</v>
      </c>
      <c r="BY257" s="70">
        <f t="shared" si="525"/>
        <v>0</v>
      </c>
      <c r="BZ257" s="70">
        <f t="shared" si="526"/>
        <v>0</v>
      </c>
      <c r="CA257" s="70">
        <f t="shared" si="527"/>
        <v>0</v>
      </c>
      <c r="CB257" s="70">
        <f t="shared" si="528"/>
        <v>0</v>
      </c>
      <c r="CC257" s="156">
        <f t="shared" si="529"/>
        <v>0</v>
      </c>
      <c r="CD257" s="121">
        <f t="shared" si="489"/>
        <v>6.75</v>
      </c>
      <c r="CE257" s="70">
        <f t="shared" ref="CE257:CE259" si="629">ROUND(BW257*75%,2)</f>
        <v>3.62</v>
      </c>
      <c r="CF257" s="70">
        <f t="shared" si="530"/>
        <v>0</v>
      </c>
      <c r="CG257" s="70">
        <f t="shared" si="531"/>
        <v>0</v>
      </c>
      <c r="CH257" s="70">
        <f t="shared" si="532"/>
        <v>0</v>
      </c>
      <c r="CI257" s="70">
        <f t="shared" si="533"/>
        <v>0</v>
      </c>
      <c r="CJ257" s="70">
        <f t="shared" si="534"/>
        <v>0</v>
      </c>
      <c r="CK257" s="70">
        <f t="shared" si="535"/>
        <v>0</v>
      </c>
      <c r="CL257" s="70"/>
      <c r="CM257" s="70">
        <f t="shared" si="536"/>
        <v>37.15</v>
      </c>
      <c r="CN257" s="70">
        <f t="shared" si="537"/>
        <v>9.9400000000000013</v>
      </c>
      <c r="CO257" s="70">
        <f t="shared" si="538"/>
        <v>0</v>
      </c>
      <c r="CP257" s="70">
        <f t="shared" si="539"/>
        <v>0</v>
      </c>
      <c r="CQ257" s="70">
        <f t="shared" si="540"/>
        <v>0</v>
      </c>
      <c r="CR257" s="70">
        <f t="shared" si="541"/>
        <v>0</v>
      </c>
      <c r="CS257" s="70">
        <f t="shared" si="542"/>
        <v>0</v>
      </c>
      <c r="CT257" s="70">
        <f t="shared" si="543"/>
        <v>0</v>
      </c>
      <c r="CU257" s="55"/>
      <c r="CV257" s="55"/>
      <c r="CW257" s="55"/>
      <c r="CX257" s="55"/>
      <c r="CY257" s="55"/>
      <c r="CZ257" s="55"/>
      <c r="DA257" s="55"/>
    </row>
    <row r="258" spans="1:108" s="29" customFormat="1" ht="20.100000000000001" customHeight="1">
      <c r="A258" s="26"/>
      <c r="B258" s="27" t="s">
        <v>203</v>
      </c>
      <c r="C258" s="28">
        <f>+C256+C257</f>
        <v>434.65</v>
      </c>
      <c r="D258" s="28">
        <f t="shared" ref="D258:BO258" si="630">+D256+D257</f>
        <v>117.28</v>
      </c>
      <c r="E258" s="28">
        <f t="shared" si="630"/>
        <v>551.92999999999995</v>
      </c>
      <c r="F258" s="28">
        <f t="shared" si="630"/>
        <v>0</v>
      </c>
      <c r="G258" s="28">
        <f t="shared" si="630"/>
        <v>0</v>
      </c>
      <c r="H258" s="28">
        <f t="shared" si="630"/>
        <v>0</v>
      </c>
      <c r="I258" s="28">
        <f t="shared" si="630"/>
        <v>0</v>
      </c>
      <c r="J258" s="28">
        <f t="shared" si="630"/>
        <v>0</v>
      </c>
      <c r="K258" s="28">
        <f t="shared" si="630"/>
        <v>0</v>
      </c>
      <c r="L258" s="28">
        <f t="shared" si="630"/>
        <v>43.07</v>
      </c>
      <c r="M258" s="28">
        <f t="shared" si="630"/>
        <v>23.75</v>
      </c>
      <c r="N258" s="28">
        <f t="shared" si="630"/>
        <v>66.819999999999993</v>
      </c>
      <c r="O258" s="28">
        <f t="shared" si="630"/>
        <v>477.71999999999997</v>
      </c>
      <c r="P258" s="28">
        <f t="shared" si="630"/>
        <v>141.02999999999997</v>
      </c>
      <c r="Q258" s="28">
        <f t="shared" si="630"/>
        <v>618.75</v>
      </c>
      <c r="R258" s="28">
        <f t="shared" si="630"/>
        <v>138.30000000000001</v>
      </c>
      <c r="S258" s="28">
        <f t="shared" si="630"/>
        <v>17.59</v>
      </c>
      <c r="T258" s="28">
        <f t="shared" si="630"/>
        <v>0</v>
      </c>
      <c r="U258" s="28">
        <f t="shared" si="630"/>
        <v>0</v>
      </c>
      <c r="V258" s="28">
        <f t="shared" si="630"/>
        <v>0</v>
      </c>
      <c r="W258" s="75">
        <f t="shared" si="630"/>
        <v>0</v>
      </c>
      <c r="X258" s="28">
        <f t="shared" si="630"/>
        <v>13.7</v>
      </c>
      <c r="Y258" s="28">
        <f t="shared" si="630"/>
        <v>3.56</v>
      </c>
      <c r="Z258" s="28">
        <f t="shared" si="630"/>
        <v>0</v>
      </c>
      <c r="AA258" s="28">
        <f t="shared" si="630"/>
        <v>0</v>
      </c>
      <c r="AB258" s="28">
        <f t="shared" si="630"/>
        <v>0</v>
      </c>
      <c r="AC258" s="28">
        <f t="shared" si="630"/>
        <v>0</v>
      </c>
      <c r="AD258" s="28">
        <f t="shared" si="630"/>
        <v>0</v>
      </c>
      <c r="AE258" s="28">
        <f t="shared" si="630"/>
        <v>0</v>
      </c>
      <c r="AF258" s="28">
        <f t="shared" si="630"/>
        <v>0</v>
      </c>
      <c r="AG258" s="28">
        <f t="shared" si="630"/>
        <v>0</v>
      </c>
      <c r="AH258" s="28">
        <f t="shared" si="630"/>
        <v>108.66999999999999</v>
      </c>
      <c r="AI258" s="28">
        <f t="shared" si="630"/>
        <v>29.33</v>
      </c>
      <c r="AJ258" s="28">
        <f t="shared" si="630"/>
        <v>0</v>
      </c>
      <c r="AK258" s="28">
        <f t="shared" si="630"/>
        <v>0</v>
      </c>
      <c r="AL258" s="28">
        <f t="shared" si="630"/>
        <v>0</v>
      </c>
      <c r="AM258" s="28">
        <f t="shared" si="630"/>
        <v>0</v>
      </c>
      <c r="AN258" s="28">
        <f t="shared" si="630"/>
        <v>10.77</v>
      </c>
      <c r="AO258" s="28">
        <f t="shared" si="630"/>
        <v>5.94</v>
      </c>
      <c r="AP258" s="28">
        <f t="shared" si="630"/>
        <v>246.97000000000003</v>
      </c>
      <c r="AQ258" s="28">
        <f t="shared" si="630"/>
        <v>46.92</v>
      </c>
      <c r="AR258" s="28">
        <f t="shared" si="630"/>
        <v>0</v>
      </c>
      <c r="AS258" s="28">
        <f t="shared" si="630"/>
        <v>0</v>
      </c>
      <c r="AT258" s="28">
        <f t="shared" si="630"/>
        <v>0</v>
      </c>
      <c r="AU258" s="28">
        <f t="shared" si="630"/>
        <v>0</v>
      </c>
      <c r="AV258" s="28">
        <f t="shared" si="630"/>
        <v>24.47</v>
      </c>
      <c r="AW258" s="28">
        <f t="shared" si="630"/>
        <v>9.5</v>
      </c>
      <c r="AX258" s="28">
        <f t="shared" si="630"/>
        <v>108.66999999999999</v>
      </c>
      <c r="AY258" s="28">
        <f t="shared" si="630"/>
        <v>19.54</v>
      </c>
      <c r="AZ258" s="28">
        <f t="shared" si="630"/>
        <v>0</v>
      </c>
      <c r="BA258" s="28">
        <f t="shared" si="630"/>
        <v>0</v>
      </c>
      <c r="BB258" s="28">
        <f t="shared" si="630"/>
        <v>0</v>
      </c>
      <c r="BC258" s="28">
        <f t="shared" si="630"/>
        <v>0</v>
      </c>
      <c r="BD258" s="28">
        <f t="shared" si="630"/>
        <v>10.77</v>
      </c>
      <c r="BE258" s="28">
        <f t="shared" si="630"/>
        <v>5.94</v>
      </c>
      <c r="BF258" s="28">
        <f t="shared" si="630"/>
        <v>355.64</v>
      </c>
      <c r="BG258" s="28">
        <f t="shared" si="630"/>
        <v>66.460000000000008</v>
      </c>
      <c r="BH258" s="28">
        <f t="shared" si="630"/>
        <v>0</v>
      </c>
      <c r="BI258" s="28">
        <f t="shared" si="630"/>
        <v>0</v>
      </c>
      <c r="BJ258" s="28">
        <f t="shared" si="630"/>
        <v>0</v>
      </c>
      <c r="BK258" s="28">
        <f t="shared" si="630"/>
        <v>0</v>
      </c>
      <c r="BL258" s="28">
        <f t="shared" si="630"/>
        <v>35.239999999999995</v>
      </c>
      <c r="BM258" s="28">
        <f t="shared" si="630"/>
        <v>15.440000000000001</v>
      </c>
      <c r="BN258" s="28">
        <f t="shared" si="630"/>
        <v>434.65</v>
      </c>
      <c r="BO258" s="28">
        <f t="shared" si="630"/>
        <v>117.28</v>
      </c>
      <c r="BP258" s="28">
        <f t="shared" ref="BP258:CT258" si="631">+BP256+BP257</f>
        <v>0</v>
      </c>
      <c r="BQ258" s="28">
        <f t="shared" si="631"/>
        <v>0</v>
      </c>
      <c r="BR258" s="28">
        <f t="shared" si="631"/>
        <v>0</v>
      </c>
      <c r="BS258" s="28">
        <f t="shared" si="631"/>
        <v>0</v>
      </c>
      <c r="BT258" s="28">
        <f t="shared" si="631"/>
        <v>43.07</v>
      </c>
      <c r="BU258" s="28">
        <f t="shared" si="631"/>
        <v>23.75</v>
      </c>
      <c r="BV258" s="28">
        <f t="shared" si="631"/>
        <v>79.010000000000005</v>
      </c>
      <c r="BW258" s="28">
        <f t="shared" si="631"/>
        <v>50.82</v>
      </c>
      <c r="BX258" s="28">
        <f t="shared" si="631"/>
        <v>0</v>
      </c>
      <c r="BY258" s="28">
        <f t="shared" si="631"/>
        <v>0</v>
      </c>
      <c r="BZ258" s="28">
        <f t="shared" si="631"/>
        <v>0</v>
      </c>
      <c r="CA258" s="28">
        <f t="shared" si="631"/>
        <v>0</v>
      </c>
      <c r="CB258" s="28">
        <f t="shared" si="631"/>
        <v>7.83</v>
      </c>
      <c r="CC258" s="75">
        <f t="shared" si="631"/>
        <v>8.31</v>
      </c>
      <c r="CD258" s="28">
        <f t="shared" si="631"/>
        <v>79.010000000000005</v>
      </c>
      <c r="CE258" s="28">
        <f t="shared" si="631"/>
        <v>38.119999999999997</v>
      </c>
      <c r="CF258" s="28">
        <f t="shared" si="631"/>
        <v>0</v>
      </c>
      <c r="CG258" s="28">
        <f t="shared" si="631"/>
        <v>0</v>
      </c>
      <c r="CH258" s="28">
        <f t="shared" si="631"/>
        <v>0</v>
      </c>
      <c r="CI258" s="28">
        <f t="shared" si="631"/>
        <v>0</v>
      </c>
      <c r="CJ258" s="28">
        <f t="shared" si="631"/>
        <v>7.83</v>
      </c>
      <c r="CK258" s="28">
        <f t="shared" si="631"/>
        <v>8.31</v>
      </c>
      <c r="CL258" s="28">
        <f t="shared" si="631"/>
        <v>0</v>
      </c>
      <c r="CM258" s="28">
        <f t="shared" si="631"/>
        <v>434.65</v>
      </c>
      <c r="CN258" s="28">
        <f t="shared" si="631"/>
        <v>104.58</v>
      </c>
      <c r="CO258" s="28">
        <f t="shared" si="631"/>
        <v>0</v>
      </c>
      <c r="CP258" s="28">
        <f t="shared" si="631"/>
        <v>0</v>
      </c>
      <c r="CQ258" s="28">
        <f t="shared" si="631"/>
        <v>0</v>
      </c>
      <c r="CR258" s="28">
        <f t="shared" si="631"/>
        <v>0</v>
      </c>
      <c r="CS258" s="28">
        <f t="shared" si="631"/>
        <v>43.069999999999993</v>
      </c>
      <c r="CT258" s="28">
        <f t="shared" si="631"/>
        <v>23.75</v>
      </c>
      <c r="CU258" s="28"/>
      <c r="CV258" s="28"/>
      <c r="CW258" s="28"/>
      <c r="CX258" s="28"/>
      <c r="CY258" s="28"/>
      <c r="CZ258" s="28"/>
      <c r="DA258" s="55"/>
    </row>
    <row r="259" spans="1:108" ht="20.100000000000001" customHeight="1">
      <c r="A259" s="19">
        <v>15</v>
      </c>
      <c r="B259" s="20" t="s">
        <v>205</v>
      </c>
      <c r="C259" s="21">
        <v>303.14</v>
      </c>
      <c r="D259" s="21">
        <v>74.97</v>
      </c>
      <c r="E259" s="10">
        <f t="shared" ref="E259:E261" si="632">C259+D259</f>
        <v>378.11</v>
      </c>
      <c r="F259" s="21">
        <v>0</v>
      </c>
      <c r="G259" s="42">
        <v>0</v>
      </c>
      <c r="H259" s="10">
        <f t="shared" ref="H259:H261" si="633">F259+G259</f>
        <v>0</v>
      </c>
      <c r="I259" s="21">
        <v>0</v>
      </c>
      <c r="J259" s="21">
        <v>0</v>
      </c>
      <c r="K259" s="10">
        <f t="shared" si="616"/>
        <v>0</v>
      </c>
      <c r="L259" s="42">
        <v>37.14</v>
      </c>
      <c r="M259" s="42">
        <v>34.869999999999997</v>
      </c>
      <c r="N259" s="10">
        <f t="shared" si="464"/>
        <v>72.009999999999991</v>
      </c>
      <c r="O259" s="10">
        <f t="shared" ref="O259:P261" si="634">C259+F259+I259+L259</f>
        <v>340.28</v>
      </c>
      <c r="P259" s="23">
        <f t="shared" si="634"/>
        <v>109.84</v>
      </c>
      <c r="Q259" s="10">
        <f t="shared" si="618"/>
        <v>450.12</v>
      </c>
      <c r="R259" s="65">
        <f t="shared" si="498"/>
        <v>96.46</v>
      </c>
      <c r="S259" s="65">
        <f t="shared" si="499"/>
        <v>11.25</v>
      </c>
      <c r="T259" s="65">
        <f t="shared" si="500"/>
        <v>0</v>
      </c>
      <c r="U259" s="65">
        <f t="shared" si="501"/>
        <v>0</v>
      </c>
      <c r="V259" s="65">
        <f t="shared" si="502"/>
        <v>0</v>
      </c>
      <c r="W259" s="65">
        <f t="shared" si="503"/>
        <v>0</v>
      </c>
      <c r="X259" s="70">
        <f t="shared" si="504"/>
        <v>11.82</v>
      </c>
      <c r="Y259" s="70">
        <f t="shared" si="505"/>
        <v>5.23</v>
      </c>
      <c r="AH259" s="83">
        <f t="shared" si="565"/>
        <v>75.790000000000006</v>
      </c>
      <c r="AI259" s="83">
        <f t="shared" si="579"/>
        <v>18.739999999999998</v>
      </c>
      <c r="AJ259" s="83">
        <f t="shared" si="566"/>
        <v>0</v>
      </c>
      <c r="AK259" s="83">
        <f t="shared" si="567"/>
        <v>0</v>
      </c>
      <c r="AL259" s="83">
        <f t="shared" si="568"/>
        <v>0</v>
      </c>
      <c r="AM259" s="83">
        <f t="shared" si="580"/>
        <v>0</v>
      </c>
      <c r="AN259" s="83">
        <f t="shared" si="569"/>
        <v>9.2899999999999991</v>
      </c>
      <c r="AO259" s="83">
        <f t="shared" si="570"/>
        <v>8.7200000000000006</v>
      </c>
      <c r="AP259" s="70">
        <f t="shared" si="506"/>
        <v>172.25</v>
      </c>
      <c r="AQ259" s="70">
        <f t="shared" si="507"/>
        <v>29.99</v>
      </c>
      <c r="AR259" s="70">
        <f t="shared" si="508"/>
        <v>0</v>
      </c>
      <c r="AS259" s="70">
        <f t="shared" si="509"/>
        <v>0</v>
      </c>
      <c r="AT259" s="70">
        <f t="shared" si="510"/>
        <v>0</v>
      </c>
      <c r="AU259" s="70">
        <f t="shared" si="511"/>
        <v>0</v>
      </c>
      <c r="AV259" s="70">
        <f t="shared" si="512"/>
        <v>21.11</v>
      </c>
      <c r="AW259" s="70">
        <f t="shared" si="513"/>
        <v>13.950000000000001</v>
      </c>
      <c r="AX259" s="70">
        <f t="shared" si="571"/>
        <v>75.790000000000006</v>
      </c>
      <c r="AY259" s="93">
        <f>ROUND(D259*16.66%,2)</f>
        <v>12.49</v>
      </c>
      <c r="AZ259" s="70">
        <f t="shared" si="573"/>
        <v>0</v>
      </c>
      <c r="BA259" s="70">
        <f t="shared" si="574"/>
        <v>0</v>
      </c>
      <c r="BB259" s="70">
        <f t="shared" si="575"/>
        <v>0</v>
      </c>
      <c r="BC259" s="70">
        <f t="shared" si="576"/>
        <v>0</v>
      </c>
      <c r="BD259" s="70">
        <f t="shared" si="577"/>
        <v>9.2899999999999991</v>
      </c>
      <c r="BE259" s="70">
        <f t="shared" si="578"/>
        <v>8.7200000000000006</v>
      </c>
      <c r="BF259" s="70">
        <f t="shared" si="514"/>
        <v>248.04000000000002</v>
      </c>
      <c r="BG259" s="70">
        <f t="shared" si="515"/>
        <v>42.48</v>
      </c>
      <c r="BH259" s="70">
        <f t="shared" si="516"/>
        <v>0</v>
      </c>
      <c r="BI259" s="70">
        <f t="shared" si="517"/>
        <v>0</v>
      </c>
      <c r="BJ259" s="70">
        <f t="shared" si="518"/>
        <v>0</v>
      </c>
      <c r="BK259" s="70">
        <f t="shared" si="519"/>
        <v>0</v>
      </c>
      <c r="BL259" s="70">
        <f t="shared" si="520"/>
        <v>30.4</v>
      </c>
      <c r="BM259" s="70">
        <f t="shared" si="521"/>
        <v>22.67</v>
      </c>
      <c r="BN259" s="117">
        <v>303.14</v>
      </c>
      <c r="BO259" s="117">
        <v>74.97</v>
      </c>
      <c r="BP259" s="117">
        <v>0</v>
      </c>
      <c r="BQ259" s="117">
        <v>0</v>
      </c>
      <c r="BR259" s="117">
        <v>0</v>
      </c>
      <c r="BS259" s="117">
        <v>0</v>
      </c>
      <c r="BT259" s="117">
        <v>37.14</v>
      </c>
      <c r="BU259" s="117">
        <v>34.869999999999997</v>
      </c>
      <c r="BV259" s="70">
        <f t="shared" si="522"/>
        <v>55.1</v>
      </c>
      <c r="BW259" s="70">
        <f t="shared" si="523"/>
        <v>32.49</v>
      </c>
      <c r="BX259" s="70">
        <f t="shared" si="524"/>
        <v>0</v>
      </c>
      <c r="BY259" s="70">
        <f t="shared" si="525"/>
        <v>0</v>
      </c>
      <c r="BZ259" s="70">
        <f t="shared" si="526"/>
        <v>0</v>
      </c>
      <c r="CA259" s="70">
        <f t="shared" si="527"/>
        <v>0</v>
      </c>
      <c r="CB259" s="70">
        <f t="shared" si="528"/>
        <v>6.74</v>
      </c>
      <c r="CC259" s="156">
        <f t="shared" si="529"/>
        <v>12.2</v>
      </c>
      <c r="CD259" s="121">
        <f t="shared" si="489"/>
        <v>55.1</v>
      </c>
      <c r="CE259" s="70">
        <f t="shared" si="629"/>
        <v>24.37</v>
      </c>
      <c r="CF259" s="70">
        <f t="shared" si="530"/>
        <v>0</v>
      </c>
      <c r="CG259" s="70">
        <f t="shared" si="531"/>
        <v>0</v>
      </c>
      <c r="CH259" s="70">
        <f t="shared" si="532"/>
        <v>0</v>
      </c>
      <c r="CI259" s="70">
        <f t="shared" si="533"/>
        <v>0</v>
      </c>
      <c r="CJ259" s="70">
        <f t="shared" si="534"/>
        <v>6.74</v>
      </c>
      <c r="CK259" s="70">
        <f t="shared" si="535"/>
        <v>12.2</v>
      </c>
      <c r="CL259" s="70"/>
      <c r="CM259" s="70">
        <f t="shared" si="536"/>
        <v>303.14000000000004</v>
      </c>
      <c r="CN259" s="70">
        <f t="shared" si="537"/>
        <v>66.849999999999994</v>
      </c>
      <c r="CO259" s="70">
        <f t="shared" si="538"/>
        <v>0</v>
      </c>
      <c r="CP259" s="70">
        <f t="shared" si="539"/>
        <v>0</v>
      </c>
      <c r="CQ259" s="70">
        <f t="shared" si="540"/>
        <v>0</v>
      </c>
      <c r="CR259" s="70">
        <f t="shared" si="541"/>
        <v>0</v>
      </c>
      <c r="CS259" s="70">
        <f t="shared" si="542"/>
        <v>37.14</v>
      </c>
      <c r="CT259" s="70">
        <f t="shared" si="543"/>
        <v>34.870000000000005</v>
      </c>
      <c r="CU259" s="55"/>
      <c r="CV259" s="55"/>
      <c r="CW259" s="55"/>
      <c r="CX259" s="55"/>
      <c r="CY259" s="55"/>
      <c r="CZ259" s="55"/>
      <c r="DA259" s="55"/>
    </row>
    <row r="260" spans="1:108" ht="20.100000000000001" customHeight="1">
      <c r="A260" s="19">
        <v>16</v>
      </c>
      <c r="B260" s="20" t="s">
        <v>206</v>
      </c>
      <c r="C260" s="21">
        <v>96.59</v>
      </c>
      <c r="D260" s="21">
        <v>14.85</v>
      </c>
      <c r="E260" s="10">
        <f t="shared" si="632"/>
        <v>111.44</v>
      </c>
      <c r="F260" s="21">
        <v>0</v>
      </c>
      <c r="G260" s="42">
        <v>0</v>
      </c>
      <c r="H260" s="10">
        <f t="shared" si="633"/>
        <v>0</v>
      </c>
      <c r="I260" s="21">
        <v>0</v>
      </c>
      <c r="J260" s="21">
        <v>0</v>
      </c>
      <c r="K260" s="10">
        <f t="shared" si="616"/>
        <v>0</v>
      </c>
      <c r="L260" s="42">
        <v>0</v>
      </c>
      <c r="M260" s="42">
        <v>0</v>
      </c>
      <c r="N260" s="10">
        <f t="shared" ref="N260:N297" si="635">L260+M260</f>
        <v>0</v>
      </c>
      <c r="O260" s="10">
        <f t="shared" si="634"/>
        <v>96.59</v>
      </c>
      <c r="P260" s="23">
        <f t="shared" si="634"/>
        <v>14.85</v>
      </c>
      <c r="Q260" s="10">
        <f t="shared" si="618"/>
        <v>111.44</v>
      </c>
      <c r="R260" s="65">
        <f t="shared" si="498"/>
        <v>30.73</v>
      </c>
      <c r="S260" s="65">
        <f t="shared" si="499"/>
        <v>2.23</v>
      </c>
      <c r="T260" s="65">
        <f t="shared" si="500"/>
        <v>0</v>
      </c>
      <c r="U260" s="65">
        <f t="shared" si="501"/>
        <v>0</v>
      </c>
      <c r="V260" s="65">
        <f t="shared" si="502"/>
        <v>0</v>
      </c>
      <c r="W260" s="65">
        <f t="shared" si="503"/>
        <v>0</v>
      </c>
      <c r="X260" s="70">
        <f t="shared" si="504"/>
        <v>0</v>
      </c>
      <c r="Y260" s="70">
        <f t="shared" si="505"/>
        <v>0</v>
      </c>
      <c r="AH260" s="83">
        <f t="shared" si="565"/>
        <v>24.15</v>
      </c>
      <c r="AI260" s="83">
        <f t="shared" si="579"/>
        <v>3.71</v>
      </c>
      <c r="AJ260" s="83">
        <f t="shared" si="566"/>
        <v>0</v>
      </c>
      <c r="AK260" s="83">
        <f t="shared" si="567"/>
        <v>0</v>
      </c>
      <c r="AL260" s="83">
        <f t="shared" si="568"/>
        <v>0</v>
      </c>
      <c r="AM260" s="83">
        <f t="shared" si="580"/>
        <v>0</v>
      </c>
      <c r="AN260" s="83">
        <f t="shared" si="569"/>
        <v>0</v>
      </c>
      <c r="AO260" s="83">
        <f t="shared" si="570"/>
        <v>0</v>
      </c>
      <c r="AP260" s="70">
        <f t="shared" si="506"/>
        <v>54.879999999999995</v>
      </c>
      <c r="AQ260" s="70">
        <f t="shared" si="507"/>
        <v>5.9399999999999995</v>
      </c>
      <c r="AR260" s="70">
        <f t="shared" si="508"/>
        <v>0</v>
      </c>
      <c r="AS260" s="70">
        <f t="shared" si="509"/>
        <v>0</v>
      </c>
      <c r="AT260" s="70">
        <f t="shared" si="510"/>
        <v>0</v>
      </c>
      <c r="AU260" s="70">
        <f t="shared" si="511"/>
        <v>0</v>
      </c>
      <c r="AV260" s="70">
        <f t="shared" si="512"/>
        <v>0</v>
      </c>
      <c r="AW260" s="70">
        <f t="shared" si="513"/>
        <v>0</v>
      </c>
      <c r="AX260" s="70">
        <f t="shared" si="571"/>
        <v>24.15</v>
      </c>
      <c r="AY260" s="70">
        <f t="shared" si="572"/>
        <v>3.71</v>
      </c>
      <c r="AZ260" s="70">
        <f t="shared" si="573"/>
        <v>0</v>
      </c>
      <c r="BA260" s="70">
        <f t="shared" si="574"/>
        <v>0</v>
      </c>
      <c r="BB260" s="70">
        <f t="shared" si="575"/>
        <v>0</v>
      </c>
      <c r="BC260" s="70">
        <f t="shared" si="576"/>
        <v>0</v>
      </c>
      <c r="BD260" s="70">
        <f t="shared" si="577"/>
        <v>0</v>
      </c>
      <c r="BE260" s="70">
        <f t="shared" si="578"/>
        <v>0</v>
      </c>
      <c r="BF260" s="70">
        <f t="shared" si="514"/>
        <v>79.03</v>
      </c>
      <c r="BG260" s="70">
        <f t="shared" si="515"/>
        <v>9.6499999999999986</v>
      </c>
      <c r="BH260" s="70">
        <f t="shared" si="516"/>
        <v>0</v>
      </c>
      <c r="BI260" s="70">
        <f t="shared" si="517"/>
        <v>0</v>
      </c>
      <c r="BJ260" s="70">
        <f t="shared" si="518"/>
        <v>0</v>
      </c>
      <c r="BK260" s="70">
        <f t="shared" si="519"/>
        <v>0</v>
      </c>
      <c r="BL260" s="70">
        <f t="shared" si="520"/>
        <v>0</v>
      </c>
      <c r="BM260" s="70">
        <f t="shared" si="521"/>
        <v>0</v>
      </c>
      <c r="BN260" s="117">
        <v>96.59</v>
      </c>
      <c r="BO260" s="117">
        <v>14.85</v>
      </c>
      <c r="BP260" s="117">
        <v>0</v>
      </c>
      <c r="BQ260" s="117">
        <v>0</v>
      </c>
      <c r="BR260" s="117">
        <v>0</v>
      </c>
      <c r="BS260" s="117">
        <v>0</v>
      </c>
      <c r="BT260" s="117">
        <v>0</v>
      </c>
      <c r="BU260" s="117">
        <v>0</v>
      </c>
      <c r="BV260" s="70">
        <f t="shared" si="522"/>
        <v>17.559999999999999</v>
      </c>
      <c r="BW260" s="70">
        <f t="shared" si="523"/>
        <v>5.2</v>
      </c>
      <c r="BX260" s="70">
        <f t="shared" si="524"/>
        <v>0</v>
      </c>
      <c r="BY260" s="70">
        <f t="shared" si="525"/>
        <v>0</v>
      </c>
      <c r="BZ260" s="70">
        <f t="shared" si="526"/>
        <v>0</v>
      </c>
      <c r="CA260" s="70">
        <f t="shared" si="527"/>
        <v>0</v>
      </c>
      <c r="CB260" s="70">
        <f t="shared" si="528"/>
        <v>0</v>
      </c>
      <c r="CC260" s="156">
        <f t="shared" si="529"/>
        <v>0</v>
      </c>
      <c r="CD260" s="121">
        <f t="shared" ref="CD260:CE261" si="636">BV260</f>
        <v>17.559999999999999</v>
      </c>
      <c r="CE260" s="121">
        <f t="shared" si="636"/>
        <v>5.2</v>
      </c>
      <c r="CF260" s="70">
        <f t="shared" si="530"/>
        <v>0</v>
      </c>
      <c r="CG260" s="70">
        <f t="shared" si="531"/>
        <v>0</v>
      </c>
      <c r="CH260" s="70">
        <f t="shared" si="532"/>
        <v>0</v>
      </c>
      <c r="CI260" s="70">
        <f t="shared" si="533"/>
        <v>0</v>
      </c>
      <c r="CJ260" s="70">
        <f t="shared" si="534"/>
        <v>0</v>
      </c>
      <c r="CK260" s="70">
        <f t="shared" si="535"/>
        <v>0</v>
      </c>
      <c r="CL260" s="70"/>
      <c r="CM260" s="70">
        <f t="shared" si="536"/>
        <v>96.59</v>
      </c>
      <c r="CN260" s="70">
        <f t="shared" si="537"/>
        <v>14.849999999999998</v>
      </c>
      <c r="CO260" s="70">
        <f t="shared" si="538"/>
        <v>0</v>
      </c>
      <c r="CP260" s="70">
        <f t="shared" si="539"/>
        <v>0</v>
      </c>
      <c r="CQ260" s="70">
        <f t="shared" si="540"/>
        <v>0</v>
      </c>
      <c r="CR260" s="70">
        <f t="shared" si="541"/>
        <v>0</v>
      </c>
      <c r="CS260" s="70">
        <f t="shared" si="542"/>
        <v>0</v>
      </c>
      <c r="CT260" s="70">
        <f t="shared" si="543"/>
        <v>0</v>
      </c>
      <c r="CU260" s="55"/>
      <c r="CV260" s="55"/>
      <c r="CW260" s="55"/>
      <c r="CX260" s="55"/>
      <c r="CY260" s="55"/>
      <c r="CZ260" s="55"/>
      <c r="DA260" s="55"/>
    </row>
    <row r="261" spans="1:108" ht="20.100000000000001" customHeight="1">
      <c r="A261" s="19">
        <v>17</v>
      </c>
      <c r="B261" s="20" t="s">
        <v>207</v>
      </c>
      <c r="C261" s="21">
        <v>96.59</v>
      </c>
      <c r="D261" s="21">
        <v>22.27</v>
      </c>
      <c r="E261" s="10">
        <f t="shared" si="632"/>
        <v>118.86</v>
      </c>
      <c r="F261" s="21">
        <v>11.14</v>
      </c>
      <c r="G261" s="42">
        <v>0</v>
      </c>
      <c r="H261" s="10">
        <f t="shared" si="633"/>
        <v>11.14</v>
      </c>
      <c r="I261" s="21">
        <v>0</v>
      </c>
      <c r="J261" s="21">
        <v>0</v>
      </c>
      <c r="K261" s="10">
        <f t="shared" si="616"/>
        <v>0</v>
      </c>
      <c r="L261" s="42">
        <v>0</v>
      </c>
      <c r="M261" s="42">
        <v>0</v>
      </c>
      <c r="N261" s="10">
        <f t="shared" si="635"/>
        <v>0</v>
      </c>
      <c r="O261" s="10">
        <f t="shared" si="634"/>
        <v>107.73</v>
      </c>
      <c r="P261" s="23">
        <f t="shared" si="634"/>
        <v>22.27</v>
      </c>
      <c r="Q261" s="10">
        <f t="shared" si="618"/>
        <v>130</v>
      </c>
      <c r="R261" s="65">
        <f t="shared" si="498"/>
        <v>30.73</v>
      </c>
      <c r="S261" s="65">
        <f t="shared" si="499"/>
        <v>3.34</v>
      </c>
      <c r="T261" s="65">
        <f t="shared" si="500"/>
        <v>3.54</v>
      </c>
      <c r="U261" s="65">
        <f t="shared" si="501"/>
        <v>0</v>
      </c>
      <c r="V261" s="65">
        <f t="shared" si="502"/>
        <v>0</v>
      </c>
      <c r="W261" s="65">
        <f t="shared" si="503"/>
        <v>0</v>
      </c>
      <c r="X261" s="70">
        <f t="shared" si="504"/>
        <v>0</v>
      </c>
      <c r="Y261" s="70">
        <f t="shared" si="505"/>
        <v>0</v>
      </c>
      <c r="AH261" s="83">
        <f t="shared" si="565"/>
        <v>24.15</v>
      </c>
      <c r="AI261" s="83">
        <f t="shared" si="579"/>
        <v>5.57</v>
      </c>
      <c r="AJ261" s="83">
        <f t="shared" si="566"/>
        <v>2.79</v>
      </c>
      <c r="AK261" s="83">
        <f t="shared" si="567"/>
        <v>0</v>
      </c>
      <c r="AL261" s="83">
        <f t="shared" si="568"/>
        <v>0</v>
      </c>
      <c r="AM261" s="83">
        <f t="shared" si="580"/>
        <v>0</v>
      </c>
      <c r="AN261" s="83">
        <f t="shared" si="569"/>
        <v>0</v>
      </c>
      <c r="AO261" s="83">
        <f t="shared" si="570"/>
        <v>0</v>
      </c>
      <c r="AP261" s="70">
        <f t="shared" si="506"/>
        <v>54.879999999999995</v>
      </c>
      <c r="AQ261" s="70">
        <f t="shared" si="507"/>
        <v>8.91</v>
      </c>
      <c r="AR261" s="70">
        <f t="shared" si="508"/>
        <v>6.33</v>
      </c>
      <c r="AS261" s="70">
        <f t="shared" si="509"/>
        <v>0</v>
      </c>
      <c r="AT261" s="70">
        <f t="shared" si="510"/>
        <v>0</v>
      </c>
      <c r="AU261" s="70">
        <f t="shared" si="511"/>
        <v>0</v>
      </c>
      <c r="AV261" s="70">
        <f t="shared" si="512"/>
        <v>0</v>
      </c>
      <c r="AW261" s="70">
        <f t="shared" si="513"/>
        <v>0</v>
      </c>
      <c r="AX261" s="70">
        <f t="shared" si="571"/>
        <v>24.15</v>
      </c>
      <c r="AY261" s="70">
        <f t="shared" si="572"/>
        <v>5.57</v>
      </c>
      <c r="AZ261" s="70">
        <f t="shared" si="573"/>
        <v>2.79</v>
      </c>
      <c r="BA261" s="70">
        <f t="shared" si="574"/>
        <v>0</v>
      </c>
      <c r="BB261" s="70">
        <f t="shared" si="575"/>
        <v>0</v>
      </c>
      <c r="BC261" s="70">
        <f t="shared" si="576"/>
        <v>0</v>
      </c>
      <c r="BD261" s="70">
        <f t="shared" si="577"/>
        <v>0</v>
      </c>
      <c r="BE261" s="70">
        <f t="shared" si="578"/>
        <v>0</v>
      </c>
      <c r="BF261" s="70">
        <f t="shared" si="514"/>
        <v>79.03</v>
      </c>
      <c r="BG261" s="70">
        <f t="shared" si="515"/>
        <v>14.48</v>
      </c>
      <c r="BH261" s="70">
        <f t="shared" si="516"/>
        <v>9.120000000000001</v>
      </c>
      <c r="BI261" s="70">
        <f t="shared" si="517"/>
        <v>0</v>
      </c>
      <c r="BJ261" s="70">
        <f t="shared" si="518"/>
        <v>0</v>
      </c>
      <c r="BK261" s="70">
        <f t="shared" si="519"/>
        <v>0</v>
      </c>
      <c r="BL261" s="70">
        <f t="shared" si="520"/>
        <v>0</v>
      </c>
      <c r="BM261" s="70">
        <f t="shared" si="521"/>
        <v>0</v>
      </c>
      <c r="BN261" s="117">
        <v>96.59</v>
      </c>
      <c r="BO261" s="117">
        <v>22.27</v>
      </c>
      <c r="BP261" s="117">
        <v>11.14</v>
      </c>
      <c r="BQ261" s="117">
        <v>0</v>
      </c>
      <c r="BR261" s="117">
        <v>0</v>
      </c>
      <c r="BS261" s="117">
        <v>0</v>
      </c>
      <c r="BT261" s="117">
        <v>0</v>
      </c>
      <c r="BU261" s="117">
        <v>0</v>
      </c>
      <c r="BV261" s="70">
        <f t="shared" si="522"/>
        <v>17.559999999999999</v>
      </c>
      <c r="BW261" s="70">
        <f t="shared" si="523"/>
        <v>7.79</v>
      </c>
      <c r="BX261" s="70">
        <f t="shared" si="524"/>
        <v>2.02</v>
      </c>
      <c r="BY261" s="70">
        <f t="shared" si="525"/>
        <v>0</v>
      </c>
      <c r="BZ261" s="70">
        <f t="shared" si="526"/>
        <v>0</v>
      </c>
      <c r="CA261" s="70">
        <f t="shared" si="527"/>
        <v>0</v>
      </c>
      <c r="CB261" s="70">
        <f t="shared" si="528"/>
        <v>0</v>
      </c>
      <c r="CC261" s="156">
        <f t="shared" si="529"/>
        <v>0</v>
      </c>
      <c r="CD261" s="121">
        <f t="shared" si="636"/>
        <v>17.559999999999999</v>
      </c>
      <c r="CE261" s="70">
        <f>ROUND(BW261*75%,2)</f>
        <v>5.84</v>
      </c>
      <c r="CF261" s="70">
        <f t="shared" si="530"/>
        <v>2.02</v>
      </c>
      <c r="CG261" s="70">
        <f t="shared" si="531"/>
        <v>0</v>
      </c>
      <c r="CH261" s="70">
        <f t="shared" si="532"/>
        <v>0</v>
      </c>
      <c r="CI261" s="70">
        <f t="shared" si="533"/>
        <v>0</v>
      </c>
      <c r="CJ261" s="70">
        <f t="shared" si="534"/>
        <v>0</v>
      </c>
      <c r="CK261" s="70">
        <f t="shared" si="535"/>
        <v>0</v>
      </c>
      <c r="CL261" s="70"/>
      <c r="CM261" s="70">
        <f t="shared" si="536"/>
        <v>96.59</v>
      </c>
      <c r="CN261" s="70">
        <f t="shared" si="537"/>
        <v>20.32</v>
      </c>
      <c r="CO261" s="70">
        <f t="shared" si="538"/>
        <v>11.14</v>
      </c>
      <c r="CP261" s="70">
        <f t="shared" si="539"/>
        <v>0</v>
      </c>
      <c r="CQ261" s="70">
        <f t="shared" si="540"/>
        <v>0</v>
      </c>
      <c r="CR261" s="70">
        <f t="shared" si="541"/>
        <v>0</v>
      </c>
      <c r="CS261" s="70">
        <f t="shared" si="542"/>
        <v>0</v>
      </c>
      <c r="CT261" s="70">
        <f t="shared" si="543"/>
        <v>0</v>
      </c>
      <c r="CU261" s="55"/>
      <c r="CV261" s="55"/>
      <c r="CW261" s="55"/>
      <c r="CX261" s="55"/>
      <c r="CY261" s="55"/>
      <c r="CZ261" s="55"/>
      <c r="DA261" s="55"/>
    </row>
    <row r="262" spans="1:108" s="29" customFormat="1" ht="20.100000000000001" customHeight="1">
      <c r="A262" s="26"/>
      <c r="B262" s="27" t="s">
        <v>205</v>
      </c>
      <c r="C262" s="28">
        <f>+C259+C260+C261</f>
        <v>496.32000000000005</v>
      </c>
      <c r="D262" s="28">
        <f t="shared" ref="D262:BO262" si="637">+D259+D260+D261</f>
        <v>112.08999999999999</v>
      </c>
      <c r="E262" s="28">
        <f t="shared" si="637"/>
        <v>608.41</v>
      </c>
      <c r="F262" s="28">
        <f t="shared" si="637"/>
        <v>11.14</v>
      </c>
      <c r="G262" s="28">
        <f t="shared" si="637"/>
        <v>0</v>
      </c>
      <c r="H262" s="28">
        <f t="shared" si="637"/>
        <v>11.14</v>
      </c>
      <c r="I262" s="28">
        <f t="shared" si="637"/>
        <v>0</v>
      </c>
      <c r="J262" s="28">
        <f t="shared" si="637"/>
        <v>0</v>
      </c>
      <c r="K262" s="28">
        <f t="shared" si="637"/>
        <v>0</v>
      </c>
      <c r="L262" s="28">
        <f t="shared" si="637"/>
        <v>37.14</v>
      </c>
      <c r="M262" s="28">
        <f t="shared" si="637"/>
        <v>34.869999999999997</v>
      </c>
      <c r="N262" s="28">
        <f t="shared" si="637"/>
        <v>72.009999999999991</v>
      </c>
      <c r="O262" s="28">
        <f t="shared" si="637"/>
        <v>544.6</v>
      </c>
      <c r="P262" s="28">
        <f t="shared" si="637"/>
        <v>146.96</v>
      </c>
      <c r="Q262" s="28">
        <f t="shared" si="637"/>
        <v>691.56</v>
      </c>
      <c r="R262" s="28">
        <f t="shared" si="637"/>
        <v>157.91999999999999</v>
      </c>
      <c r="S262" s="28">
        <f t="shared" si="637"/>
        <v>16.82</v>
      </c>
      <c r="T262" s="28">
        <f t="shared" si="637"/>
        <v>3.54</v>
      </c>
      <c r="U262" s="28">
        <f t="shared" si="637"/>
        <v>0</v>
      </c>
      <c r="V262" s="28">
        <f t="shared" si="637"/>
        <v>0</v>
      </c>
      <c r="W262" s="75">
        <f t="shared" si="637"/>
        <v>0</v>
      </c>
      <c r="X262" s="28">
        <f t="shared" si="637"/>
        <v>11.82</v>
      </c>
      <c r="Y262" s="28">
        <f t="shared" si="637"/>
        <v>5.23</v>
      </c>
      <c r="Z262" s="28">
        <f t="shared" si="637"/>
        <v>0</v>
      </c>
      <c r="AA262" s="28">
        <f t="shared" si="637"/>
        <v>0</v>
      </c>
      <c r="AB262" s="28">
        <f t="shared" si="637"/>
        <v>0</v>
      </c>
      <c r="AC262" s="28">
        <f t="shared" si="637"/>
        <v>0</v>
      </c>
      <c r="AD262" s="28">
        <f t="shared" si="637"/>
        <v>0</v>
      </c>
      <c r="AE262" s="28">
        <f t="shared" si="637"/>
        <v>0</v>
      </c>
      <c r="AF262" s="28">
        <f t="shared" si="637"/>
        <v>0</v>
      </c>
      <c r="AG262" s="28">
        <f t="shared" si="637"/>
        <v>0</v>
      </c>
      <c r="AH262" s="28">
        <f t="shared" si="637"/>
        <v>124.09</v>
      </c>
      <c r="AI262" s="28">
        <f t="shared" si="637"/>
        <v>28.02</v>
      </c>
      <c r="AJ262" s="28">
        <f t="shared" si="637"/>
        <v>2.79</v>
      </c>
      <c r="AK262" s="28">
        <f t="shared" si="637"/>
        <v>0</v>
      </c>
      <c r="AL262" s="28">
        <f t="shared" si="637"/>
        <v>0</v>
      </c>
      <c r="AM262" s="28">
        <f t="shared" si="637"/>
        <v>0</v>
      </c>
      <c r="AN262" s="28">
        <f t="shared" si="637"/>
        <v>9.2899999999999991</v>
      </c>
      <c r="AO262" s="28">
        <f t="shared" si="637"/>
        <v>8.7200000000000006</v>
      </c>
      <c r="AP262" s="28">
        <f t="shared" si="637"/>
        <v>282.01</v>
      </c>
      <c r="AQ262" s="28">
        <f t="shared" si="637"/>
        <v>44.84</v>
      </c>
      <c r="AR262" s="28">
        <f t="shared" si="637"/>
        <v>6.33</v>
      </c>
      <c r="AS262" s="28">
        <f t="shared" si="637"/>
        <v>0</v>
      </c>
      <c r="AT262" s="28">
        <f t="shared" si="637"/>
        <v>0</v>
      </c>
      <c r="AU262" s="28">
        <f t="shared" si="637"/>
        <v>0</v>
      </c>
      <c r="AV262" s="28">
        <f t="shared" si="637"/>
        <v>21.11</v>
      </c>
      <c r="AW262" s="28">
        <f t="shared" si="637"/>
        <v>13.950000000000001</v>
      </c>
      <c r="AX262" s="28">
        <f t="shared" si="637"/>
        <v>124.09</v>
      </c>
      <c r="AY262" s="28">
        <f t="shared" si="637"/>
        <v>21.77</v>
      </c>
      <c r="AZ262" s="28">
        <f t="shared" si="637"/>
        <v>2.79</v>
      </c>
      <c r="BA262" s="28">
        <f t="shared" si="637"/>
        <v>0</v>
      </c>
      <c r="BB262" s="28">
        <f t="shared" si="637"/>
        <v>0</v>
      </c>
      <c r="BC262" s="28">
        <f t="shared" si="637"/>
        <v>0</v>
      </c>
      <c r="BD262" s="28">
        <f t="shared" si="637"/>
        <v>9.2899999999999991</v>
      </c>
      <c r="BE262" s="28">
        <f t="shared" si="637"/>
        <v>8.7200000000000006</v>
      </c>
      <c r="BF262" s="28">
        <f t="shared" si="637"/>
        <v>406.1</v>
      </c>
      <c r="BG262" s="28">
        <f t="shared" si="637"/>
        <v>66.61</v>
      </c>
      <c r="BH262" s="28">
        <f t="shared" si="637"/>
        <v>9.120000000000001</v>
      </c>
      <c r="BI262" s="28">
        <f t="shared" si="637"/>
        <v>0</v>
      </c>
      <c r="BJ262" s="28">
        <f t="shared" si="637"/>
        <v>0</v>
      </c>
      <c r="BK262" s="28">
        <f t="shared" si="637"/>
        <v>0</v>
      </c>
      <c r="BL262" s="28">
        <f t="shared" si="637"/>
        <v>30.4</v>
      </c>
      <c r="BM262" s="28">
        <f t="shared" si="637"/>
        <v>22.67</v>
      </c>
      <c r="BN262" s="28">
        <f t="shared" si="637"/>
        <v>496.32000000000005</v>
      </c>
      <c r="BO262" s="28">
        <f t="shared" si="637"/>
        <v>112.08999999999999</v>
      </c>
      <c r="BP262" s="28">
        <f t="shared" ref="BP262:CT262" si="638">+BP259+BP260+BP261</f>
        <v>11.14</v>
      </c>
      <c r="BQ262" s="28">
        <f t="shared" si="638"/>
        <v>0</v>
      </c>
      <c r="BR262" s="28">
        <f t="shared" si="638"/>
        <v>0</v>
      </c>
      <c r="BS262" s="28">
        <f t="shared" si="638"/>
        <v>0</v>
      </c>
      <c r="BT262" s="28">
        <f t="shared" si="638"/>
        <v>37.14</v>
      </c>
      <c r="BU262" s="28">
        <f t="shared" si="638"/>
        <v>34.869999999999997</v>
      </c>
      <c r="BV262" s="28">
        <f t="shared" si="638"/>
        <v>90.22</v>
      </c>
      <c r="BW262" s="28">
        <f t="shared" si="638"/>
        <v>45.480000000000004</v>
      </c>
      <c r="BX262" s="28">
        <f t="shared" si="638"/>
        <v>2.02</v>
      </c>
      <c r="BY262" s="28">
        <f t="shared" si="638"/>
        <v>0</v>
      </c>
      <c r="BZ262" s="28">
        <f t="shared" si="638"/>
        <v>0</v>
      </c>
      <c r="CA262" s="28">
        <f t="shared" si="638"/>
        <v>0</v>
      </c>
      <c r="CB262" s="28">
        <f t="shared" si="638"/>
        <v>6.74</v>
      </c>
      <c r="CC262" s="75">
        <f t="shared" si="638"/>
        <v>12.2</v>
      </c>
      <c r="CD262" s="28">
        <f t="shared" si="638"/>
        <v>90.22</v>
      </c>
      <c r="CE262" s="28">
        <f t="shared" si="638"/>
        <v>35.409999999999997</v>
      </c>
      <c r="CF262" s="28">
        <f t="shared" si="638"/>
        <v>2.02</v>
      </c>
      <c r="CG262" s="28">
        <f t="shared" si="638"/>
        <v>0</v>
      </c>
      <c r="CH262" s="28">
        <f t="shared" si="638"/>
        <v>0</v>
      </c>
      <c r="CI262" s="28">
        <f t="shared" si="638"/>
        <v>0</v>
      </c>
      <c r="CJ262" s="28">
        <f t="shared" si="638"/>
        <v>6.74</v>
      </c>
      <c r="CK262" s="28">
        <f t="shared" si="638"/>
        <v>12.2</v>
      </c>
      <c r="CL262" s="28">
        <f t="shared" si="638"/>
        <v>0</v>
      </c>
      <c r="CM262" s="28">
        <f t="shared" si="638"/>
        <v>496.32000000000005</v>
      </c>
      <c r="CN262" s="28">
        <f t="shared" si="638"/>
        <v>102.01999999999998</v>
      </c>
      <c r="CO262" s="28">
        <f t="shared" si="638"/>
        <v>11.14</v>
      </c>
      <c r="CP262" s="28">
        <f t="shared" si="638"/>
        <v>0</v>
      </c>
      <c r="CQ262" s="28">
        <f t="shared" si="638"/>
        <v>0</v>
      </c>
      <c r="CR262" s="28">
        <f t="shared" si="638"/>
        <v>0</v>
      </c>
      <c r="CS262" s="28">
        <f t="shared" si="638"/>
        <v>37.14</v>
      </c>
      <c r="CT262" s="28">
        <f t="shared" si="638"/>
        <v>34.870000000000005</v>
      </c>
      <c r="CU262" s="28"/>
      <c r="CV262" s="28"/>
      <c r="CW262" s="28"/>
      <c r="CX262" s="28"/>
      <c r="CY262" s="28"/>
      <c r="CZ262" s="55"/>
      <c r="DA262" s="55"/>
    </row>
    <row r="263" spans="1:108" ht="20.100000000000001" customHeight="1">
      <c r="A263" s="19">
        <v>18</v>
      </c>
      <c r="B263" s="20" t="s">
        <v>208</v>
      </c>
      <c r="C263" s="21">
        <v>334.35</v>
      </c>
      <c r="D263" s="21">
        <v>59.39</v>
      </c>
      <c r="E263" s="10">
        <f t="shared" ref="E263" si="639">C263+D263</f>
        <v>393.74</v>
      </c>
      <c r="F263" s="21">
        <v>8.17</v>
      </c>
      <c r="G263" s="69">
        <v>3.72</v>
      </c>
      <c r="H263" s="10">
        <f t="shared" ref="H263" si="640">F263+G263</f>
        <v>11.89</v>
      </c>
      <c r="I263" s="21">
        <v>0</v>
      </c>
      <c r="J263" s="21">
        <v>0</v>
      </c>
      <c r="K263" s="10">
        <f t="shared" si="616"/>
        <v>0</v>
      </c>
      <c r="L263" s="42">
        <v>43.07</v>
      </c>
      <c r="M263" s="42">
        <v>17.809999999999999</v>
      </c>
      <c r="N263" s="10">
        <f t="shared" si="635"/>
        <v>60.879999999999995</v>
      </c>
      <c r="O263" s="10">
        <f>C263+F263+I263+L263</f>
        <v>385.59000000000003</v>
      </c>
      <c r="P263" s="23">
        <f>D263+G263+J263+M263</f>
        <v>80.92</v>
      </c>
      <c r="Q263" s="10">
        <f t="shared" si="618"/>
        <v>466.51000000000005</v>
      </c>
      <c r="R263" s="65">
        <f>ROUND(C263*31.82%,2)+0.01</f>
        <v>106.4</v>
      </c>
      <c r="S263" s="65">
        <f>ROUND(D263*15%,2)+0.01</f>
        <v>8.92</v>
      </c>
      <c r="T263" s="65">
        <f>ROUND(F263*31.82%,2)</f>
        <v>2.6</v>
      </c>
      <c r="U263" s="65">
        <f t="shared" si="501"/>
        <v>0.56000000000000005</v>
      </c>
      <c r="V263" s="65">
        <f t="shared" si="502"/>
        <v>0</v>
      </c>
      <c r="W263" s="65">
        <f t="shared" si="503"/>
        <v>0</v>
      </c>
      <c r="X263" s="70">
        <f>ROUND(L263*31.82%,2)+0.02</f>
        <v>13.719999999999999</v>
      </c>
      <c r="Y263" s="70">
        <f t="shared" si="505"/>
        <v>2.67</v>
      </c>
      <c r="AH263" s="83">
        <f t="shared" si="565"/>
        <v>83.59</v>
      </c>
      <c r="AI263" s="83">
        <f t="shared" si="579"/>
        <v>14.85</v>
      </c>
      <c r="AJ263" s="83">
        <f t="shared" si="566"/>
        <v>2.04</v>
      </c>
      <c r="AK263" s="83">
        <f t="shared" si="567"/>
        <v>0.93</v>
      </c>
      <c r="AL263" s="83">
        <f t="shared" si="568"/>
        <v>0</v>
      </c>
      <c r="AM263" s="83">
        <f t="shared" si="580"/>
        <v>0</v>
      </c>
      <c r="AN263" s="83">
        <f t="shared" si="569"/>
        <v>10.77</v>
      </c>
      <c r="AO263" s="83">
        <f t="shared" si="570"/>
        <v>4.45</v>
      </c>
      <c r="AP263" s="70">
        <f t="shared" si="506"/>
        <v>189.99</v>
      </c>
      <c r="AQ263" s="70">
        <f t="shared" si="507"/>
        <v>23.77</v>
      </c>
      <c r="AR263" s="70">
        <f t="shared" si="508"/>
        <v>4.6400000000000006</v>
      </c>
      <c r="AS263" s="70">
        <f t="shared" si="509"/>
        <v>1.4900000000000002</v>
      </c>
      <c r="AT263" s="70">
        <f t="shared" si="510"/>
        <v>0</v>
      </c>
      <c r="AU263" s="70">
        <f t="shared" si="511"/>
        <v>0</v>
      </c>
      <c r="AV263" s="70">
        <f t="shared" si="512"/>
        <v>24.49</v>
      </c>
      <c r="AW263" s="70">
        <f t="shared" si="513"/>
        <v>7.12</v>
      </c>
      <c r="AX263" s="70">
        <f t="shared" si="571"/>
        <v>83.59</v>
      </c>
      <c r="AY263" s="93">
        <f>ROUND(D263*16.66%,2)</f>
        <v>9.89</v>
      </c>
      <c r="AZ263" s="70">
        <f t="shared" si="573"/>
        <v>2.04</v>
      </c>
      <c r="BA263" s="70">
        <f t="shared" si="574"/>
        <v>0.93</v>
      </c>
      <c r="BB263" s="70">
        <f t="shared" si="575"/>
        <v>0</v>
      </c>
      <c r="BC263" s="70">
        <f t="shared" si="576"/>
        <v>0</v>
      </c>
      <c r="BD263" s="70">
        <f t="shared" si="577"/>
        <v>10.77</v>
      </c>
      <c r="BE263" s="70">
        <f t="shared" si="578"/>
        <v>4.45</v>
      </c>
      <c r="BF263" s="70">
        <f t="shared" si="514"/>
        <v>273.58000000000004</v>
      </c>
      <c r="BG263" s="70">
        <f t="shared" si="515"/>
        <v>33.659999999999997</v>
      </c>
      <c r="BH263" s="70">
        <f t="shared" si="516"/>
        <v>6.6800000000000006</v>
      </c>
      <c r="BI263" s="70">
        <f t="shared" si="517"/>
        <v>2.4200000000000004</v>
      </c>
      <c r="BJ263" s="70">
        <f t="shared" si="518"/>
        <v>0</v>
      </c>
      <c r="BK263" s="70">
        <f t="shared" si="519"/>
        <v>0</v>
      </c>
      <c r="BL263" s="70">
        <f t="shared" si="520"/>
        <v>35.26</v>
      </c>
      <c r="BM263" s="70">
        <f t="shared" si="521"/>
        <v>11.57</v>
      </c>
      <c r="BN263" s="117">
        <v>334.35</v>
      </c>
      <c r="BO263" s="118">
        <v>59.39</v>
      </c>
      <c r="BP263" s="117">
        <v>8.17</v>
      </c>
      <c r="BQ263" s="119">
        <v>3.72</v>
      </c>
      <c r="BR263" s="117">
        <v>0</v>
      </c>
      <c r="BS263" s="117">
        <v>0</v>
      </c>
      <c r="BT263" s="117">
        <v>43.07</v>
      </c>
      <c r="BU263" s="117">
        <v>17.809999999999999</v>
      </c>
      <c r="BV263" s="70">
        <f t="shared" si="522"/>
        <v>60.77</v>
      </c>
      <c r="BW263" s="70">
        <f t="shared" si="523"/>
        <v>25.73</v>
      </c>
      <c r="BX263" s="70">
        <f t="shared" si="524"/>
        <v>1.49</v>
      </c>
      <c r="BY263" s="70">
        <f t="shared" si="525"/>
        <v>1.3</v>
      </c>
      <c r="BZ263" s="70">
        <f t="shared" si="526"/>
        <v>0</v>
      </c>
      <c r="CA263" s="70">
        <f t="shared" si="527"/>
        <v>0</v>
      </c>
      <c r="CB263" s="70">
        <f t="shared" si="528"/>
        <v>7.81</v>
      </c>
      <c r="CC263" s="156">
        <f t="shared" si="529"/>
        <v>6.24</v>
      </c>
      <c r="CD263" s="121">
        <f t="shared" ref="CD263:CE287" si="641">BV263</f>
        <v>60.77</v>
      </c>
      <c r="CE263" s="70">
        <f t="shared" ref="CE263" si="642">ROUND(BW263*75%,2)</f>
        <v>19.3</v>
      </c>
      <c r="CF263" s="70">
        <f t="shared" si="530"/>
        <v>1.49</v>
      </c>
      <c r="CG263" s="70">
        <f t="shared" si="531"/>
        <v>1.3</v>
      </c>
      <c r="CH263" s="70">
        <f t="shared" si="532"/>
        <v>0</v>
      </c>
      <c r="CI263" s="70">
        <f t="shared" si="533"/>
        <v>0</v>
      </c>
      <c r="CJ263" s="70">
        <f t="shared" si="534"/>
        <v>7.81</v>
      </c>
      <c r="CK263" s="70">
        <f t="shared" si="535"/>
        <v>6.24</v>
      </c>
      <c r="CL263" s="70"/>
      <c r="CM263" s="70">
        <f t="shared" si="536"/>
        <v>334.35</v>
      </c>
      <c r="CN263" s="70">
        <f t="shared" si="537"/>
        <v>52.959999999999994</v>
      </c>
      <c r="CO263" s="70">
        <f t="shared" si="538"/>
        <v>8.17</v>
      </c>
      <c r="CP263" s="70">
        <f t="shared" si="539"/>
        <v>3.7200000000000006</v>
      </c>
      <c r="CQ263" s="70">
        <f t="shared" si="540"/>
        <v>0</v>
      </c>
      <c r="CR263" s="70">
        <f t="shared" si="541"/>
        <v>0</v>
      </c>
      <c r="CS263" s="70">
        <f t="shared" si="542"/>
        <v>43.07</v>
      </c>
      <c r="CT263" s="70">
        <f t="shared" si="543"/>
        <v>17.810000000000002</v>
      </c>
      <c r="CU263" s="55"/>
      <c r="CV263" s="55"/>
      <c r="CW263" s="55"/>
      <c r="CX263" s="55"/>
      <c r="CY263" s="55"/>
      <c r="CZ263" s="55"/>
      <c r="DA263" s="55"/>
    </row>
    <row r="264" spans="1:108" s="41" customFormat="1" ht="20.100000000000001" customHeight="1">
      <c r="A264" s="38"/>
      <c r="B264" s="44" t="s">
        <v>209</v>
      </c>
      <c r="C264" s="40">
        <f>+C263+C262+C258+C255+C250</f>
        <v>3384</v>
      </c>
      <c r="D264" s="40">
        <f t="shared" ref="D264:BD264" si="643">+D263+D262+D258+D255+D250</f>
        <v>822</v>
      </c>
      <c r="E264" s="40">
        <f t="shared" si="643"/>
        <v>4206</v>
      </c>
      <c r="F264" s="40">
        <f t="shared" si="643"/>
        <v>153</v>
      </c>
      <c r="G264" s="40">
        <f t="shared" si="643"/>
        <v>70</v>
      </c>
      <c r="H264" s="40">
        <f t="shared" si="643"/>
        <v>223</v>
      </c>
      <c r="I264" s="40">
        <f t="shared" si="643"/>
        <v>0</v>
      </c>
      <c r="J264" s="40">
        <f t="shared" si="643"/>
        <v>0</v>
      </c>
      <c r="K264" s="40">
        <f t="shared" si="643"/>
        <v>0</v>
      </c>
      <c r="L264" s="40">
        <f t="shared" si="643"/>
        <v>260</v>
      </c>
      <c r="M264" s="40">
        <f t="shared" si="643"/>
        <v>141</v>
      </c>
      <c r="N264" s="40">
        <f t="shared" si="643"/>
        <v>401</v>
      </c>
      <c r="O264" s="40">
        <f t="shared" si="643"/>
        <v>3797</v>
      </c>
      <c r="P264" s="40">
        <f t="shared" si="643"/>
        <v>1033</v>
      </c>
      <c r="Q264" s="40">
        <f t="shared" si="643"/>
        <v>4830</v>
      </c>
      <c r="R264" s="40">
        <f t="shared" si="643"/>
        <v>1076.79</v>
      </c>
      <c r="S264" s="40">
        <f t="shared" si="643"/>
        <v>123.30000000000001</v>
      </c>
      <c r="T264" s="40">
        <f t="shared" si="643"/>
        <v>48.679999999999993</v>
      </c>
      <c r="U264" s="40">
        <f t="shared" si="643"/>
        <v>10.5</v>
      </c>
      <c r="V264" s="40">
        <f t="shared" si="643"/>
        <v>0</v>
      </c>
      <c r="W264" s="78">
        <f t="shared" si="643"/>
        <v>0</v>
      </c>
      <c r="X264" s="40">
        <f t="shared" si="643"/>
        <v>82.72999999999999</v>
      </c>
      <c r="Y264" s="40">
        <f t="shared" si="643"/>
        <v>21.15</v>
      </c>
      <c r="Z264" s="40">
        <f t="shared" si="643"/>
        <v>0</v>
      </c>
      <c r="AA264" s="40">
        <f t="shared" si="643"/>
        <v>0</v>
      </c>
      <c r="AB264" s="40">
        <f t="shared" si="643"/>
        <v>0</v>
      </c>
      <c r="AC264" s="40">
        <f t="shared" si="643"/>
        <v>0</v>
      </c>
      <c r="AD264" s="40">
        <f t="shared" si="643"/>
        <v>0</v>
      </c>
      <c r="AE264" s="40">
        <f t="shared" si="643"/>
        <v>0</v>
      </c>
      <c r="AF264" s="40">
        <f t="shared" si="643"/>
        <v>0</v>
      </c>
      <c r="AG264" s="40">
        <f t="shared" si="643"/>
        <v>0</v>
      </c>
      <c r="AH264" s="40">
        <f t="shared" si="643"/>
        <v>846</v>
      </c>
      <c r="AI264" s="40">
        <f t="shared" si="643"/>
        <v>205.5</v>
      </c>
      <c r="AJ264" s="40">
        <f t="shared" si="643"/>
        <v>38.25</v>
      </c>
      <c r="AK264" s="40">
        <f t="shared" si="643"/>
        <v>17.5</v>
      </c>
      <c r="AL264" s="40">
        <f t="shared" si="643"/>
        <v>0</v>
      </c>
      <c r="AM264" s="40">
        <f t="shared" si="643"/>
        <v>0</v>
      </c>
      <c r="AN264" s="40">
        <f t="shared" si="643"/>
        <v>65</v>
      </c>
      <c r="AO264" s="40">
        <f t="shared" si="643"/>
        <v>35.25</v>
      </c>
      <c r="AP264" s="40">
        <f t="shared" si="643"/>
        <v>1922.79</v>
      </c>
      <c r="AQ264" s="40">
        <f t="shared" si="643"/>
        <v>328.8</v>
      </c>
      <c r="AR264" s="40">
        <f t="shared" si="643"/>
        <v>86.929999999999993</v>
      </c>
      <c r="AS264" s="40">
        <f t="shared" si="643"/>
        <v>28</v>
      </c>
      <c r="AT264" s="40">
        <f t="shared" si="643"/>
        <v>0</v>
      </c>
      <c r="AU264" s="40">
        <f t="shared" si="643"/>
        <v>0</v>
      </c>
      <c r="AV264" s="40">
        <f t="shared" si="643"/>
        <v>147.72999999999999</v>
      </c>
      <c r="AW264" s="40">
        <f t="shared" si="643"/>
        <v>56.400000000000006</v>
      </c>
      <c r="AX264" s="40">
        <f t="shared" si="643"/>
        <v>846.03000000000009</v>
      </c>
      <c r="AY264" s="40">
        <f t="shared" si="643"/>
        <v>179.74</v>
      </c>
      <c r="AZ264" s="40">
        <f t="shared" si="643"/>
        <v>38.25</v>
      </c>
      <c r="BA264" s="40">
        <f t="shared" si="643"/>
        <v>17.5</v>
      </c>
      <c r="BB264" s="40">
        <f t="shared" si="643"/>
        <v>0</v>
      </c>
      <c r="BC264" s="40">
        <f t="shared" si="643"/>
        <v>0</v>
      </c>
      <c r="BD264" s="40">
        <f t="shared" si="643"/>
        <v>41.95</v>
      </c>
      <c r="BE264" s="40">
        <f>+BE263+BE262+BE258+BE255+BE250</f>
        <v>35.25</v>
      </c>
      <c r="BF264" s="40">
        <f t="shared" ref="BF264:DD264" si="644">+BF263+BF262+BF258+BF255+BF250</f>
        <v>2768.82</v>
      </c>
      <c r="BG264" s="40">
        <f t="shared" si="644"/>
        <v>508.54</v>
      </c>
      <c r="BH264" s="40">
        <f t="shared" si="644"/>
        <v>125.17999999999999</v>
      </c>
      <c r="BI264" s="40">
        <f t="shared" si="644"/>
        <v>45.500000000000007</v>
      </c>
      <c r="BJ264" s="40">
        <f t="shared" si="644"/>
        <v>0</v>
      </c>
      <c r="BK264" s="40">
        <f t="shared" si="644"/>
        <v>0</v>
      </c>
      <c r="BL264" s="40">
        <f t="shared" si="644"/>
        <v>189.67999999999998</v>
      </c>
      <c r="BM264" s="40">
        <f t="shared" si="644"/>
        <v>91.65</v>
      </c>
      <c r="BN264" s="40">
        <f t="shared" si="644"/>
        <v>3384</v>
      </c>
      <c r="BO264" s="40">
        <f t="shared" si="644"/>
        <v>822</v>
      </c>
      <c r="BP264" s="40">
        <f t="shared" si="644"/>
        <v>153</v>
      </c>
      <c r="BQ264" s="40">
        <f t="shared" si="644"/>
        <v>70</v>
      </c>
      <c r="BR264" s="40">
        <f t="shared" si="644"/>
        <v>0</v>
      </c>
      <c r="BS264" s="40">
        <f t="shared" si="644"/>
        <v>0</v>
      </c>
      <c r="BT264" s="40">
        <f t="shared" si="644"/>
        <v>260</v>
      </c>
      <c r="BU264" s="40">
        <f t="shared" si="644"/>
        <v>141</v>
      </c>
      <c r="BV264" s="40">
        <f t="shared" si="644"/>
        <v>615.18000000000006</v>
      </c>
      <c r="BW264" s="40">
        <f t="shared" si="644"/>
        <v>313.46000000000004</v>
      </c>
      <c r="BX264" s="40">
        <f t="shared" si="644"/>
        <v>27.82</v>
      </c>
      <c r="BY264" s="40">
        <f t="shared" si="644"/>
        <v>24.5</v>
      </c>
      <c r="BZ264" s="40">
        <f t="shared" si="644"/>
        <v>0</v>
      </c>
      <c r="CA264" s="40">
        <f t="shared" si="644"/>
        <v>0</v>
      </c>
      <c r="CB264" s="40">
        <f t="shared" si="644"/>
        <v>70.320000000000007</v>
      </c>
      <c r="CC264" s="78">
        <f t="shared" si="644"/>
        <v>49.350000000000009</v>
      </c>
      <c r="CD264" s="40">
        <f t="shared" si="644"/>
        <v>611.13</v>
      </c>
      <c r="CE264" s="40">
        <f t="shared" si="644"/>
        <v>256.93</v>
      </c>
      <c r="CF264" s="40">
        <f t="shared" si="644"/>
        <v>27.82</v>
      </c>
      <c r="CG264" s="40">
        <f t="shared" si="644"/>
        <v>24.5</v>
      </c>
      <c r="CH264" s="40">
        <f t="shared" si="644"/>
        <v>0</v>
      </c>
      <c r="CI264" s="40">
        <f t="shared" si="644"/>
        <v>0</v>
      </c>
      <c r="CJ264" s="40">
        <f t="shared" si="644"/>
        <v>70.320000000000007</v>
      </c>
      <c r="CK264" s="40">
        <f t="shared" si="644"/>
        <v>49.350000000000009</v>
      </c>
      <c r="CL264" s="40">
        <f t="shared" si="644"/>
        <v>4.05</v>
      </c>
      <c r="CM264" s="40">
        <f t="shared" si="644"/>
        <v>3384</v>
      </c>
      <c r="CN264" s="40">
        <f t="shared" si="644"/>
        <v>765.4699999999998</v>
      </c>
      <c r="CO264" s="40">
        <f t="shared" si="644"/>
        <v>153</v>
      </c>
      <c r="CP264" s="40">
        <f t="shared" si="644"/>
        <v>70</v>
      </c>
      <c r="CQ264" s="40">
        <f t="shared" si="644"/>
        <v>0</v>
      </c>
      <c r="CR264" s="40">
        <f t="shared" si="644"/>
        <v>0</v>
      </c>
      <c r="CS264" s="40">
        <f t="shared" si="644"/>
        <v>260</v>
      </c>
      <c r="CT264" s="40">
        <f t="shared" si="644"/>
        <v>141</v>
      </c>
      <c r="CU264" s="40"/>
      <c r="CV264" s="40"/>
      <c r="CW264" s="40"/>
      <c r="CX264" s="40"/>
      <c r="CY264" s="40"/>
      <c r="CZ264" s="40"/>
      <c r="DA264" s="40"/>
      <c r="DB264" s="40"/>
      <c r="DC264" s="40">
        <f t="shared" si="644"/>
        <v>0</v>
      </c>
      <c r="DD264" s="40">
        <f t="shared" si="644"/>
        <v>0</v>
      </c>
    </row>
    <row r="265" spans="1:108" ht="20.100000000000001" customHeight="1">
      <c r="A265" s="19">
        <v>1</v>
      </c>
      <c r="B265" s="20" t="s">
        <v>210</v>
      </c>
      <c r="C265" s="46">
        <v>1651</v>
      </c>
      <c r="D265" s="46">
        <v>190</v>
      </c>
      <c r="E265" s="10">
        <f t="shared" ref="E265:E266" si="645">C265+D265</f>
        <v>1841</v>
      </c>
      <c r="F265" s="21">
        <v>0</v>
      </c>
      <c r="G265" s="42">
        <v>0</v>
      </c>
      <c r="H265" s="10">
        <f t="shared" ref="H265:H266" si="646">F265+G265</f>
        <v>0</v>
      </c>
      <c r="I265" s="21">
        <v>0</v>
      </c>
      <c r="J265" s="21">
        <v>0</v>
      </c>
      <c r="K265" s="10">
        <f>I265+J265</f>
        <v>0</v>
      </c>
      <c r="L265" s="46">
        <v>112</v>
      </c>
      <c r="M265" s="46">
        <v>30</v>
      </c>
      <c r="N265" s="10">
        <f t="shared" si="635"/>
        <v>142</v>
      </c>
      <c r="O265" s="10">
        <f>C265+F265+I265+L265</f>
        <v>1763</v>
      </c>
      <c r="P265" s="23">
        <f>D265+G265+J265+M265</f>
        <v>220</v>
      </c>
      <c r="Q265" s="10">
        <f t="shared" si="618"/>
        <v>1983</v>
      </c>
      <c r="R265" s="65">
        <f t="shared" ref="R265:R287" si="647">ROUND(C265*31.82%,2)</f>
        <v>525.35</v>
      </c>
      <c r="S265" s="65">
        <f t="shared" ref="S265:S294" si="648">ROUND(D265*15%,2)</f>
        <v>28.5</v>
      </c>
      <c r="T265" s="65">
        <f t="shared" ref="T265:T297" si="649">ROUND(F265*31.82%,2)</f>
        <v>0</v>
      </c>
      <c r="U265" s="65">
        <f t="shared" ref="U265:U297" si="650">ROUND(G265*15%,2)</f>
        <v>0</v>
      </c>
      <c r="V265" s="65">
        <f t="shared" ref="V265:V297" si="651">ROUND(I265*31.82%,2)</f>
        <v>0</v>
      </c>
      <c r="W265" s="65">
        <f t="shared" ref="W265:W297" si="652">ROUND(J265*15%,2)</f>
        <v>0</v>
      </c>
      <c r="X265" s="70">
        <f>ROUND(L265*31.82%,2)-0.01</f>
        <v>35.630000000000003</v>
      </c>
      <c r="Y265" s="70">
        <f t="shared" ref="Y265:Y297" si="653">ROUND(M265*15%,2)</f>
        <v>4.5</v>
      </c>
      <c r="AH265" s="83">
        <f t="shared" si="565"/>
        <v>412.75</v>
      </c>
      <c r="AI265" s="86">
        <f>ROUND(D265*25%,2)-23.75</f>
        <v>23.75</v>
      </c>
      <c r="AJ265" s="83">
        <f t="shared" si="566"/>
        <v>0</v>
      </c>
      <c r="AK265" s="83">
        <f t="shared" si="567"/>
        <v>0</v>
      </c>
      <c r="AL265" s="83">
        <f t="shared" si="568"/>
        <v>0</v>
      </c>
      <c r="AM265" s="83">
        <f t="shared" si="580"/>
        <v>0</v>
      </c>
      <c r="AN265" s="83">
        <f t="shared" si="569"/>
        <v>28</v>
      </c>
      <c r="AO265" s="83">
        <f t="shared" si="570"/>
        <v>7.5</v>
      </c>
      <c r="AP265" s="70">
        <f t="shared" ref="AP265:AP297" si="654">+AH265+R265</f>
        <v>938.1</v>
      </c>
      <c r="AQ265" s="70">
        <f t="shared" ref="AQ265:AQ297" si="655">+AI265+S265</f>
        <v>52.25</v>
      </c>
      <c r="AR265" s="70">
        <f t="shared" ref="AR265:AR297" si="656">+AJ265+T265</f>
        <v>0</v>
      </c>
      <c r="AS265" s="70">
        <f t="shared" ref="AS265:AS297" si="657">+AK265+U265</f>
        <v>0</v>
      </c>
      <c r="AT265" s="70">
        <f t="shared" ref="AT265:AT297" si="658">+AL265+V265</f>
        <v>0</v>
      </c>
      <c r="AU265" s="70">
        <f t="shared" ref="AU265:AU297" si="659">+AM265+W265</f>
        <v>0</v>
      </c>
      <c r="AV265" s="70">
        <f t="shared" ref="AV265:AV297" si="660">+AN265+X265</f>
        <v>63.63</v>
      </c>
      <c r="AW265" s="70">
        <f t="shared" ref="AW265:AW297" si="661">+AO265+Y265</f>
        <v>12</v>
      </c>
      <c r="AX265" s="93">
        <f>ROUND(C265*16.66%,2)</f>
        <v>275.06</v>
      </c>
      <c r="AY265" s="70">
        <f t="shared" si="572"/>
        <v>47.5</v>
      </c>
      <c r="AZ265" s="70">
        <f t="shared" si="573"/>
        <v>0</v>
      </c>
      <c r="BA265" s="70">
        <f t="shared" si="574"/>
        <v>0</v>
      </c>
      <c r="BB265" s="70">
        <f t="shared" si="575"/>
        <v>0</v>
      </c>
      <c r="BC265" s="70">
        <f t="shared" si="576"/>
        <v>0</v>
      </c>
      <c r="BD265" s="87">
        <v>16.37</v>
      </c>
      <c r="BE265" s="87">
        <v>3</v>
      </c>
      <c r="BF265" s="70">
        <f t="shared" ref="BF265:BF297" si="662">+AP265+AX265</f>
        <v>1213.1600000000001</v>
      </c>
      <c r="BG265" s="70">
        <f t="shared" ref="BG265:BG297" si="663">+AQ265+AY265</f>
        <v>99.75</v>
      </c>
      <c r="BH265" s="70">
        <f t="shared" ref="BH265:BH297" si="664">+AR265+AZ265</f>
        <v>0</v>
      </c>
      <c r="BI265" s="70">
        <f t="shared" ref="BI265:BI297" si="665">+AS265+BA265</f>
        <v>0</v>
      </c>
      <c r="BJ265" s="70">
        <f t="shared" ref="BJ265:BJ297" si="666">+AT265+BB265</f>
        <v>0</v>
      </c>
      <c r="BK265" s="70">
        <f t="shared" ref="BK265:BK297" si="667">+AU265+BC265</f>
        <v>0</v>
      </c>
      <c r="BL265" s="70">
        <f t="shared" ref="BL265:BL297" si="668">+AV265+BD265</f>
        <v>80</v>
      </c>
      <c r="BM265" s="70">
        <f t="shared" ref="BM265:BM297" si="669">+AW265+BE265</f>
        <v>15</v>
      </c>
      <c r="BN265" s="84">
        <v>1651</v>
      </c>
      <c r="BO265" s="84">
        <v>190</v>
      </c>
      <c r="BP265" s="84">
        <v>0</v>
      </c>
      <c r="BQ265" s="84">
        <v>0</v>
      </c>
      <c r="BR265" s="84">
        <v>0</v>
      </c>
      <c r="BS265" s="84">
        <v>0</v>
      </c>
      <c r="BT265" s="84">
        <v>112</v>
      </c>
      <c r="BU265" s="84">
        <v>30</v>
      </c>
      <c r="BV265" s="70">
        <f t="shared" ref="BV265:BV297" si="670">ROUND(+BN265-BF265,2)</f>
        <v>437.84</v>
      </c>
      <c r="BW265" s="70">
        <f t="shared" ref="BW265:BW297" si="671">ROUND(+BO265-BG265,2)</f>
        <v>90.25</v>
      </c>
      <c r="BX265" s="70">
        <f t="shared" ref="BX265:BX297" si="672">ROUND(+BP265-BH265,2)</f>
        <v>0</v>
      </c>
      <c r="BY265" s="70">
        <f t="shared" ref="BY265:BY297" si="673">ROUND(+BQ265-BI265,2)</f>
        <v>0</v>
      </c>
      <c r="BZ265" s="70">
        <f t="shared" ref="BZ265:BZ297" si="674">ROUND(+BR265-BJ265,2)</f>
        <v>0</v>
      </c>
      <c r="CA265" s="70">
        <f t="shared" ref="CA265:CA297" si="675">ROUND(+BS265-BK265,2)</f>
        <v>0</v>
      </c>
      <c r="CB265" s="70">
        <f t="shared" ref="CB265:CB297" si="676">ROUND(+BT265-BL265,2)</f>
        <v>32</v>
      </c>
      <c r="CC265" s="156">
        <f t="shared" ref="CC265:CC297" si="677">ROUND(+BU265-BM265,2)</f>
        <v>15</v>
      </c>
      <c r="CD265" s="121">
        <f t="shared" si="641"/>
        <v>437.84</v>
      </c>
      <c r="CE265" s="70">
        <f>ROUND(BW265*75%,2)</f>
        <v>67.69</v>
      </c>
      <c r="CF265" s="70">
        <f t="shared" ref="CF265:CF297" si="678">BX265</f>
        <v>0</v>
      </c>
      <c r="CG265" s="70">
        <f t="shared" ref="CG265:CG297" si="679">BY265</f>
        <v>0</v>
      </c>
      <c r="CH265" s="70">
        <f t="shared" ref="CH265:CH297" si="680">BZ265</f>
        <v>0</v>
      </c>
      <c r="CI265" s="70">
        <f t="shared" ref="CI265:CI297" si="681">CA265</f>
        <v>0</v>
      </c>
      <c r="CJ265" s="70">
        <f t="shared" ref="CJ265:CJ297" si="682">CB265</f>
        <v>32</v>
      </c>
      <c r="CK265" s="70">
        <f t="shared" ref="CK265:CK297" si="683">CC265</f>
        <v>15</v>
      </c>
      <c r="CL265" s="70"/>
      <c r="CM265" s="70">
        <f t="shared" ref="CM265:CM297" si="684">+CL265+CD265+BF265</f>
        <v>1651</v>
      </c>
      <c r="CN265" s="70">
        <f t="shared" ref="CN265:CN297" si="685">+CE265+BG265</f>
        <v>167.44</v>
      </c>
      <c r="CO265" s="70">
        <f t="shared" ref="CO265:CO297" si="686">+CF265+BH265</f>
        <v>0</v>
      </c>
      <c r="CP265" s="70">
        <f t="shared" ref="CP265:CP297" si="687">+CG265+BI265</f>
        <v>0</v>
      </c>
      <c r="CQ265" s="70">
        <f t="shared" ref="CQ265:CQ297" si="688">+CH265+BJ265</f>
        <v>0</v>
      </c>
      <c r="CR265" s="70">
        <f t="shared" ref="CR265:CR297" si="689">+CI265+BK265</f>
        <v>0</v>
      </c>
      <c r="CS265" s="70">
        <f t="shared" ref="CS265:CS297" si="690">+CJ265+BL265</f>
        <v>112</v>
      </c>
      <c r="CT265" s="70">
        <f t="shared" ref="CT265:CT297" si="691">+CK265+BM265</f>
        <v>30</v>
      </c>
    </row>
    <row r="266" spans="1:108" ht="20.100000000000001" customHeight="1">
      <c r="A266" s="19">
        <v>2</v>
      </c>
      <c r="B266" s="20" t="s">
        <v>211</v>
      </c>
      <c r="C266" s="46">
        <v>355</v>
      </c>
      <c r="D266" s="46">
        <v>70</v>
      </c>
      <c r="E266" s="10">
        <f t="shared" si="645"/>
        <v>425</v>
      </c>
      <c r="F266" s="21">
        <v>0</v>
      </c>
      <c r="G266" s="42">
        <v>0</v>
      </c>
      <c r="H266" s="10">
        <f t="shared" si="646"/>
        <v>0</v>
      </c>
      <c r="I266" s="21">
        <v>0</v>
      </c>
      <c r="J266" s="21">
        <v>0</v>
      </c>
      <c r="K266" s="10">
        <f>I266+J266</f>
        <v>0</v>
      </c>
      <c r="L266" s="46">
        <v>25</v>
      </c>
      <c r="M266" s="46">
        <v>18</v>
      </c>
      <c r="N266" s="10">
        <f t="shared" si="635"/>
        <v>43</v>
      </c>
      <c r="O266" s="10">
        <f>C266+F266+I266+L266</f>
        <v>380</v>
      </c>
      <c r="P266" s="23">
        <f>D266+G266+J266+M266</f>
        <v>88</v>
      </c>
      <c r="Q266" s="10">
        <f t="shared" si="618"/>
        <v>468</v>
      </c>
      <c r="R266" s="65">
        <f t="shared" si="647"/>
        <v>112.96</v>
      </c>
      <c r="S266" s="65">
        <f t="shared" si="648"/>
        <v>10.5</v>
      </c>
      <c r="T266" s="65">
        <f t="shared" si="649"/>
        <v>0</v>
      </c>
      <c r="U266" s="65">
        <f t="shared" si="650"/>
        <v>0</v>
      </c>
      <c r="V266" s="65">
        <f t="shared" si="651"/>
        <v>0</v>
      </c>
      <c r="W266" s="65">
        <f t="shared" si="652"/>
        <v>0</v>
      </c>
      <c r="X266" s="70">
        <f t="shared" ref="X266:X297" si="692">ROUND(L266*31.82%,2)</f>
        <v>7.96</v>
      </c>
      <c r="Y266" s="70">
        <f t="shared" si="653"/>
        <v>2.7</v>
      </c>
      <c r="AH266" s="83">
        <f t="shared" si="565"/>
        <v>88.75</v>
      </c>
      <c r="AI266" s="83">
        <f t="shared" si="579"/>
        <v>17.5</v>
      </c>
      <c r="AJ266" s="83">
        <f t="shared" si="566"/>
        <v>0</v>
      </c>
      <c r="AK266" s="83">
        <f t="shared" si="567"/>
        <v>0</v>
      </c>
      <c r="AL266" s="83">
        <f t="shared" si="568"/>
        <v>0</v>
      </c>
      <c r="AM266" s="83">
        <f t="shared" si="580"/>
        <v>0</v>
      </c>
      <c r="AN266" s="83">
        <f t="shared" si="569"/>
        <v>6.25</v>
      </c>
      <c r="AO266" s="83">
        <f t="shared" si="570"/>
        <v>4.5</v>
      </c>
      <c r="AP266" s="70">
        <f t="shared" si="654"/>
        <v>201.70999999999998</v>
      </c>
      <c r="AQ266" s="70">
        <f t="shared" si="655"/>
        <v>28</v>
      </c>
      <c r="AR266" s="70">
        <f t="shared" si="656"/>
        <v>0</v>
      </c>
      <c r="AS266" s="70">
        <f t="shared" si="657"/>
        <v>0</v>
      </c>
      <c r="AT266" s="70">
        <f t="shared" si="658"/>
        <v>0</v>
      </c>
      <c r="AU266" s="70">
        <f t="shared" si="659"/>
        <v>0</v>
      </c>
      <c r="AV266" s="70">
        <f t="shared" si="660"/>
        <v>14.21</v>
      </c>
      <c r="AW266" s="70">
        <f t="shared" si="661"/>
        <v>7.2</v>
      </c>
      <c r="AX266" s="70">
        <f t="shared" si="571"/>
        <v>88.75</v>
      </c>
      <c r="AY266" s="93">
        <f>ROUND(D266*16.66%,2)</f>
        <v>11.66</v>
      </c>
      <c r="AZ266" s="70">
        <f t="shared" si="573"/>
        <v>0</v>
      </c>
      <c r="BA266" s="70">
        <f t="shared" si="574"/>
        <v>0</v>
      </c>
      <c r="BB266" s="70">
        <f t="shared" si="575"/>
        <v>0</v>
      </c>
      <c r="BC266" s="70">
        <f t="shared" si="576"/>
        <v>0</v>
      </c>
      <c r="BD266" s="70">
        <f t="shared" si="577"/>
        <v>6.25</v>
      </c>
      <c r="BE266" s="70">
        <f t="shared" si="578"/>
        <v>4.5</v>
      </c>
      <c r="BF266" s="70">
        <f t="shared" si="662"/>
        <v>290.45999999999998</v>
      </c>
      <c r="BG266" s="70">
        <f t="shared" si="663"/>
        <v>39.659999999999997</v>
      </c>
      <c r="BH266" s="70">
        <f t="shared" si="664"/>
        <v>0</v>
      </c>
      <c r="BI266" s="70">
        <f t="shared" si="665"/>
        <v>0</v>
      </c>
      <c r="BJ266" s="70">
        <f t="shared" si="666"/>
        <v>0</v>
      </c>
      <c r="BK266" s="70">
        <f t="shared" si="667"/>
        <v>0</v>
      </c>
      <c r="BL266" s="70">
        <f t="shared" si="668"/>
        <v>20.46</v>
      </c>
      <c r="BM266" s="70">
        <f t="shared" si="669"/>
        <v>11.7</v>
      </c>
      <c r="BN266" s="84">
        <v>355</v>
      </c>
      <c r="BO266" s="84">
        <v>70</v>
      </c>
      <c r="BP266" s="84">
        <v>0</v>
      </c>
      <c r="BQ266" s="84">
        <v>0</v>
      </c>
      <c r="BR266" s="84">
        <v>0</v>
      </c>
      <c r="BS266" s="84">
        <v>0</v>
      </c>
      <c r="BT266" s="84">
        <v>25</v>
      </c>
      <c r="BU266" s="84">
        <v>18</v>
      </c>
      <c r="BV266" s="70">
        <f t="shared" si="670"/>
        <v>64.540000000000006</v>
      </c>
      <c r="BW266" s="70">
        <f t="shared" si="671"/>
        <v>30.34</v>
      </c>
      <c r="BX266" s="70">
        <f t="shared" si="672"/>
        <v>0</v>
      </c>
      <c r="BY266" s="70">
        <f t="shared" si="673"/>
        <v>0</v>
      </c>
      <c r="BZ266" s="70">
        <f t="shared" si="674"/>
        <v>0</v>
      </c>
      <c r="CA266" s="70">
        <f t="shared" si="675"/>
        <v>0</v>
      </c>
      <c r="CB266" s="70">
        <f t="shared" si="676"/>
        <v>4.54</v>
      </c>
      <c r="CC266" s="156">
        <f t="shared" si="677"/>
        <v>6.3</v>
      </c>
      <c r="CD266" s="121">
        <f t="shared" si="641"/>
        <v>64.540000000000006</v>
      </c>
      <c r="CE266" s="70">
        <f>ROUND(BW266*75%,2)</f>
        <v>22.76</v>
      </c>
      <c r="CF266" s="70">
        <f t="shared" si="678"/>
        <v>0</v>
      </c>
      <c r="CG266" s="70">
        <f t="shared" si="679"/>
        <v>0</v>
      </c>
      <c r="CH266" s="70">
        <f t="shared" si="680"/>
        <v>0</v>
      </c>
      <c r="CI266" s="70">
        <f t="shared" si="681"/>
        <v>0</v>
      </c>
      <c r="CJ266" s="70">
        <f t="shared" si="682"/>
        <v>4.54</v>
      </c>
      <c r="CK266" s="70">
        <f t="shared" si="683"/>
        <v>6.3</v>
      </c>
      <c r="CL266" s="70"/>
      <c r="CM266" s="70">
        <f t="shared" si="684"/>
        <v>355</v>
      </c>
      <c r="CN266" s="70">
        <f t="shared" si="685"/>
        <v>62.42</v>
      </c>
      <c r="CO266" s="70">
        <f t="shared" si="686"/>
        <v>0</v>
      </c>
      <c r="CP266" s="70">
        <f t="shared" si="687"/>
        <v>0</v>
      </c>
      <c r="CQ266" s="70">
        <f t="shared" si="688"/>
        <v>0</v>
      </c>
      <c r="CR266" s="70">
        <f t="shared" si="689"/>
        <v>0</v>
      </c>
      <c r="CS266" s="70">
        <f t="shared" si="690"/>
        <v>25</v>
      </c>
      <c r="CT266" s="70">
        <f t="shared" si="691"/>
        <v>18</v>
      </c>
    </row>
    <row r="267" spans="1:108" s="41" customFormat="1" ht="20.100000000000001" customHeight="1">
      <c r="A267" s="38"/>
      <c r="B267" s="44" t="s">
        <v>212</v>
      </c>
      <c r="C267" s="40">
        <f t="shared" ref="C267:BN267" si="693">SUM(C265:C266)</f>
        <v>2006</v>
      </c>
      <c r="D267" s="40">
        <f t="shared" si="693"/>
        <v>260</v>
      </c>
      <c r="E267" s="40">
        <f t="shared" si="693"/>
        <v>2266</v>
      </c>
      <c r="F267" s="40">
        <f t="shared" si="693"/>
        <v>0</v>
      </c>
      <c r="G267" s="40">
        <f t="shared" si="693"/>
        <v>0</v>
      </c>
      <c r="H267" s="40">
        <f t="shared" si="693"/>
        <v>0</v>
      </c>
      <c r="I267" s="40">
        <f t="shared" si="693"/>
        <v>0</v>
      </c>
      <c r="J267" s="40">
        <f t="shared" si="693"/>
        <v>0</v>
      </c>
      <c r="K267" s="40">
        <f t="shared" si="693"/>
        <v>0</v>
      </c>
      <c r="L267" s="40">
        <f t="shared" si="693"/>
        <v>137</v>
      </c>
      <c r="M267" s="40">
        <f t="shared" si="693"/>
        <v>48</v>
      </c>
      <c r="N267" s="40">
        <f t="shared" si="693"/>
        <v>185</v>
      </c>
      <c r="O267" s="40">
        <f t="shared" si="693"/>
        <v>2143</v>
      </c>
      <c r="P267" s="40">
        <f t="shared" si="693"/>
        <v>308</v>
      </c>
      <c r="Q267" s="40">
        <f t="shared" si="693"/>
        <v>2451</v>
      </c>
      <c r="R267" s="40">
        <f t="shared" si="693"/>
        <v>638.31000000000006</v>
      </c>
      <c r="S267" s="40">
        <f t="shared" si="693"/>
        <v>39</v>
      </c>
      <c r="T267" s="40">
        <f t="shared" si="693"/>
        <v>0</v>
      </c>
      <c r="U267" s="40">
        <f t="shared" si="693"/>
        <v>0</v>
      </c>
      <c r="V267" s="40">
        <f t="shared" si="693"/>
        <v>0</v>
      </c>
      <c r="W267" s="78">
        <f t="shared" si="693"/>
        <v>0</v>
      </c>
      <c r="X267" s="40">
        <f t="shared" si="693"/>
        <v>43.59</v>
      </c>
      <c r="Y267" s="40">
        <f t="shared" si="693"/>
        <v>7.2</v>
      </c>
      <c r="Z267" s="40">
        <f t="shared" si="693"/>
        <v>0</v>
      </c>
      <c r="AA267" s="40">
        <f t="shared" si="693"/>
        <v>0</v>
      </c>
      <c r="AB267" s="40">
        <f t="shared" si="693"/>
        <v>0</v>
      </c>
      <c r="AC267" s="40">
        <f t="shared" si="693"/>
        <v>0</v>
      </c>
      <c r="AD267" s="40">
        <f t="shared" si="693"/>
        <v>0</v>
      </c>
      <c r="AE267" s="40">
        <f t="shared" si="693"/>
        <v>0</v>
      </c>
      <c r="AF267" s="40">
        <f t="shared" si="693"/>
        <v>0</v>
      </c>
      <c r="AG267" s="40">
        <f t="shared" si="693"/>
        <v>0</v>
      </c>
      <c r="AH267" s="40">
        <f t="shared" si="693"/>
        <v>501.5</v>
      </c>
      <c r="AI267" s="40">
        <f t="shared" si="693"/>
        <v>41.25</v>
      </c>
      <c r="AJ267" s="40">
        <f t="shared" si="693"/>
        <v>0</v>
      </c>
      <c r="AK267" s="40">
        <f t="shared" si="693"/>
        <v>0</v>
      </c>
      <c r="AL267" s="40">
        <f t="shared" si="693"/>
        <v>0</v>
      </c>
      <c r="AM267" s="40">
        <f t="shared" si="693"/>
        <v>0</v>
      </c>
      <c r="AN267" s="40">
        <f t="shared" si="693"/>
        <v>34.25</v>
      </c>
      <c r="AO267" s="40">
        <f t="shared" si="693"/>
        <v>12</v>
      </c>
      <c r="AP267" s="40">
        <f t="shared" si="693"/>
        <v>1139.81</v>
      </c>
      <c r="AQ267" s="40">
        <f t="shared" si="693"/>
        <v>80.25</v>
      </c>
      <c r="AR267" s="40">
        <f t="shared" si="693"/>
        <v>0</v>
      </c>
      <c r="AS267" s="40">
        <f t="shared" si="693"/>
        <v>0</v>
      </c>
      <c r="AT267" s="40">
        <f t="shared" si="693"/>
        <v>0</v>
      </c>
      <c r="AU267" s="40">
        <f t="shared" si="693"/>
        <v>0</v>
      </c>
      <c r="AV267" s="40">
        <f t="shared" si="693"/>
        <v>77.84</v>
      </c>
      <c r="AW267" s="40">
        <f t="shared" si="693"/>
        <v>19.2</v>
      </c>
      <c r="AX267" s="40">
        <f t="shared" si="693"/>
        <v>363.81</v>
      </c>
      <c r="AY267" s="40">
        <f t="shared" si="693"/>
        <v>59.16</v>
      </c>
      <c r="AZ267" s="40">
        <f t="shared" si="693"/>
        <v>0</v>
      </c>
      <c r="BA267" s="40">
        <f t="shared" si="693"/>
        <v>0</v>
      </c>
      <c r="BB267" s="40">
        <f t="shared" si="693"/>
        <v>0</v>
      </c>
      <c r="BC267" s="40">
        <f t="shared" si="693"/>
        <v>0</v>
      </c>
      <c r="BD267" s="40">
        <f t="shared" si="693"/>
        <v>22.62</v>
      </c>
      <c r="BE267" s="40">
        <f t="shared" si="693"/>
        <v>7.5</v>
      </c>
      <c r="BF267" s="40">
        <f t="shared" si="693"/>
        <v>1503.6200000000001</v>
      </c>
      <c r="BG267" s="40">
        <f t="shared" si="693"/>
        <v>139.41</v>
      </c>
      <c r="BH267" s="40">
        <f t="shared" si="693"/>
        <v>0</v>
      </c>
      <c r="BI267" s="40">
        <f t="shared" si="693"/>
        <v>0</v>
      </c>
      <c r="BJ267" s="40">
        <f t="shared" si="693"/>
        <v>0</v>
      </c>
      <c r="BK267" s="40">
        <f t="shared" si="693"/>
        <v>0</v>
      </c>
      <c r="BL267" s="40">
        <f t="shared" si="693"/>
        <v>100.46000000000001</v>
      </c>
      <c r="BM267" s="40">
        <f t="shared" si="693"/>
        <v>26.7</v>
      </c>
      <c r="BN267" s="111">
        <f t="shared" si="693"/>
        <v>2006</v>
      </c>
      <c r="BO267" s="111">
        <f t="shared" ref="BO267:CT267" si="694">SUM(BO265:BO266)</f>
        <v>260</v>
      </c>
      <c r="BP267" s="111">
        <f t="shared" si="694"/>
        <v>0</v>
      </c>
      <c r="BQ267" s="111">
        <f t="shared" si="694"/>
        <v>0</v>
      </c>
      <c r="BR267" s="111">
        <f t="shared" si="694"/>
        <v>0</v>
      </c>
      <c r="BS267" s="111">
        <f t="shared" si="694"/>
        <v>0</v>
      </c>
      <c r="BT267" s="111">
        <f t="shared" si="694"/>
        <v>137</v>
      </c>
      <c r="BU267" s="111">
        <f t="shared" si="694"/>
        <v>48</v>
      </c>
      <c r="BV267" s="111">
        <f t="shared" si="694"/>
        <v>502.38</v>
      </c>
      <c r="BW267" s="111">
        <f t="shared" si="694"/>
        <v>120.59</v>
      </c>
      <c r="BX267" s="111">
        <f t="shared" si="694"/>
        <v>0</v>
      </c>
      <c r="BY267" s="111">
        <f t="shared" si="694"/>
        <v>0</v>
      </c>
      <c r="BZ267" s="111">
        <f t="shared" si="694"/>
        <v>0</v>
      </c>
      <c r="CA267" s="111">
        <f t="shared" si="694"/>
        <v>0</v>
      </c>
      <c r="CB267" s="111">
        <f t="shared" si="694"/>
        <v>36.54</v>
      </c>
      <c r="CC267" s="159">
        <f t="shared" si="694"/>
        <v>21.3</v>
      </c>
      <c r="CD267" s="111">
        <f t="shared" si="694"/>
        <v>502.38</v>
      </c>
      <c r="CE267" s="111">
        <f t="shared" si="694"/>
        <v>90.45</v>
      </c>
      <c r="CF267" s="111">
        <f t="shared" si="694"/>
        <v>0</v>
      </c>
      <c r="CG267" s="111">
        <f t="shared" si="694"/>
        <v>0</v>
      </c>
      <c r="CH267" s="111">
        <f t="shared" si="694"/>
        <v>0</v>
      </c>
      <c r="CI267" s="111">
        <f t="shared" si="694"/>
        <v>0</v>
      </c>
      <c r="CJ267" s="111">
        <f t="shared" si="694"/>
        <v>36.54</v>
      </c>
      <c r="CK267" s="111">
        <f t="shared" si="694"/>
        <v>21.3</v>
      </c>
      <c r="CL267" s="111">
        <f t="shared" si="694"/>
        <v>0</v>
      </c>
      <c r="CM267" s="111">
        <f t="shared" si="694"/>
        <v>2006</v>
      </c>
      <c r="CN267" s="111">
        <f t="shared" si="694"/>
        <v>229.86</v>
      </c>
      <c r="CO267" s="111">
        <f t="shared" si="694"/>
        <v>0</v>
      </c>
      <c r="CP267" s="111">
        <f t="shared" si="694"/>
        <v>0</v>
      </c>
      <c r="CQ267" s="111">
        <f t="shared" si="694"/>
        <v>0</v>
      </c>
      <c r="CR267" s="111">
        <f t="shared" si="694"/>
        <v>0</v>
      </c>
      <c r="CS267" s="111">
        <f t="shared" si="694"/>
        <v>137</v>
      </c>
      <c r="CT267" s="111">
        <f t="shared" si="694"/>
        <v>48</v>
      </c>
    </row>
    <row r="268" spans="1:108" ht="20.100000000000001" customHeight="1">
      <c r="A268" s="19">
        <v>1</v>
      </c>
      <c r="B268" s="20" t="s">
        <v>213</v>
      </c>
      <c r="C268" s="46">
        <v>1418</v>
      </c>
      <c r="D268" s="46">
        <v>250</v>
      </c>
      <c r="E268" s="10">
        <f t="shared" ref="E268:E270" si="695">C268+D268</f>
        <v>1668</v>
      </c>
      <c r="F268" s="21">
        <v>0</v>
      </c>
      <c r="G268" s="42">
        <v>0</v>
      </c>
      <c r="H268" s="10">
        <f t="shared" ref="H268:H270" si="696">F268+G268</f>
        <v>0</v>
      </c>
      <c r="I268" s="21">
        <v>0</v>
      </c>
      <c r="J268" s="21">
        <v>0</v>
      </c>
      <c r="K268" s="10">
        <f>I268+J268</f>
        <v>0</v>
      </c>
      <c r="L268" s="46">
        <v>90</v>
      </c>
      <c r="M268" s="46">
        <v>168</v>
      </c>
      <c r="N268" s="10">
        <f t="shared" si="635"/>
        <v>258</v>
      </c>
      <c r="O268" s="10">
        <f t="shared" ref="O268:P270" si="697">C268+F268+I268+L268</f>
        <v>1508</v>
      </c>
      <c r="P268" s="23">
        <f t="shared" si="697"/>
        <v>418</v>
      </c>
      <c r="Q268" s="10">
        <f t="shared" si="618"/>
        <v>1926</v>
      </c>
      <c r="R268" s="65">
        <f t="shared" si="647"/>
        <v>451.21</v>
      </c>
      <c r="S268" s="65">
        <f t="shared" si="648"/>
        <v>37.5</v>
      </c>
      <c r="T268" s="65">
        <f t="shared" si="649"/>
        <v>0</v>
      </c>
      <c r="U268" s="65">
        <f t="shared" si="650"/>
        <v>0</v>
      </c>
      <c r="V268" s="65">
        <f t="shared" si="651"/>
        <v>0</v>
      </c>
      <c r="W268" s="65">
        <f t="shared" si="652"/>
        <v>0</v>
      </c>
      <c r="X268" s="70">
        <f t="shared" si="692"/>
        <v>28.64</v>
      </c>
      <c r="Y268" s="70">
        <f t="shared" si="653"/>
        <v>25.2</v>
      </c>
      <c r="AH268" s="83">
        <f t="shared" si="565"/>
        <v>354.5</v>
      </c>
      <c r="AI268" s="83">
        <f t="shared" si="579"/>
        <v>62.5</v>
      </c>
      <c r="AJ268" s="83">
        <f t="shared" si="566"/>
        <v>0</v>
      </c>
      <c r="AK268" s="83">
        <f t="shared" si="567"/>
        <v>0</v>
      </c>
      <c r="AL268" s="83">
        <f t="shared" si="568"/>
        <v>0</v>
      </c>
      <c r="AM268" s="83">
        <f t="shared" si="580"/>
        <v>0</v>
      </c>
      <c r="AN268" s="83">
        <f t="shared" si="569"/>
        <v>22.5</v>
      </c>
      <c r="AO268" s="83">
        <f t="shared" si="570"/>
        <v>42</v>
      </c>
      <c r="AP268" s="70">
        <f t="shared" si="654"/>
        <v>805.71</v>
      </c>
      <c r="AQ268" s="70">
        <f t="shared" si="655"/>
        <v>100</v>
      </c>
      <c r="AR268" s="70">
        <f t="shared" si="656"/>
        <v>0</v>
      </c>
      <c r="AS268" s="70">
        <f t="shared" si="657"/>
        <v>0</v>
      </c>
      <c r="AT268" s="70">
        <f t="shared" si="658"/>
        <v>0</v>
      </c>
      <c r="AU268" s="70">
        <f t="shared" si="659"/>
        <v>0</v>
      </c>
      <c r="AV268" s="70">
        <f t="shared" si="660"/>
        <v>51.14</v>
      </c>
      <c r="AW268" s="70">
        <f t="shared" si="661"/>
        <v>67.2</v>
      </c>
      <c r="AX268" s="70">
        <f t="shared" si="571"/>
        <v>354.5</v>
      </c>
      <c r="AY268" s="70">
        <f t="shared" si="572"/>
        <v>62.5</v>
      </c>
      <c r="AZ268" s="70">
        <f t="shared" si="573"/>
        <v>0</v>
      </c>
      <c r="BA268" s="70">
        <f t="shared" si="574"/>
        <v>0</v>
      </c>
      <c r="BB268" s="70">
        <f t="shared" si="575"/>
        <v>0</v>
      </c>
      <c r="BC268" s="70">
        <f t="shared" si="576"/>
        <v>0</v>
      </c>
      <c r="BD268" s="70">
        <f t="shared" si="577"/>
        <v>22.5</v>
      </c>
      <c r="BE268" s="70">
        <f t="shared" si="578"/>
        <v>42</v>
      </c>
      <c r="BF268" s="70">
        <f t="shared" si="662"/>
        <v>1160.21</v>
      </c>
      <c r="BG268" s="70">
        <f t="shared" si="663"/>
        <v>162.5</v>
      </c>
      <c r="BH268" s="70">
        <f t="shared" si="664"/>
        <v>0</v>
      </c>
      <c r="BI268" s="70">
        <f t="shared" si="665"/>
        <v>0</v>
      </c>
      <c r="BJ268" s="70">
        <f t="shared" si="666"/>
        <v>0</v>
      </c>
      <c r="BK268" s="70">
        <f t="shared" si="667"/>
        <v>0</v>
      </c>
      <c r="BL268" s="70">
        <f t="shared" si="668"/>
        <v>73.64</v>
      </c>
      <c r="BM268" s="70">
        <f t="shared" si="669"/>
        <v>109.2</v>
      </c>
      <c r="BN268" s="70">
        <v>1418</v>
      </c>
      <c r="BO268" s="70">
        <v>450</v>
      </c>
      <c r="BP268" s="70">
        <v>0</v>
      </c>
      <c r="BQ268" s="92">
        <v>0</v>
      </c>
      <c r="BR268" s="92">
        <v>0</v>
      </c>
      <c r="BS268" s="92">
        <v>0</v>
      </c>
      <c r="BT268" s="92">
        <v>100</v>
      </c>
      <c r="BU268" s="92">
        <v>218</v>
      </c>
      <c r="BV268" s="70">
        <f t="shared" si="670"/>
        <v>257.79000000000002</v>
      </c>
      <c r="BW268" s="70">
        <f t="shared" si="671"/>
        <v>287.5</v>
      </c>
      <c r="BX268" s="70">
        <f t="shared" si="672"/>
        <v>0</v>
      </c>
      <c r="BY268" s="70">
        <f t="shared" si="673"/>
        <v>0</v>
      </c>
      <c r="BZ268" s="70">
        <f t="shared" si="674"/>
        <v>0</v>
      </c>
      <c r="CA268" s="70">
        <f t="shared" si="675"/>
        <v>0</v>
      </c>
      <c r="CB268" s="70">
        <f t="shared" si="676"/>
        <v>26.36</v>
      </c>
      <c r="CC268" s="156">
        <f t="shared" si="677"/>
        <v>108.8</v>
      </c>
      <c r="CD268" s="121">
        <f t="shared" si="641"/>
        <v>257.79000000000002</v>
      </c>
      <c r="CE268" s="121">
        <f t="shared" si="641"/>
        <v>287.5</v>
      </c>
      <c r="CF268" s="70">
        <f t="shared" si="678"/>
        <v>0</v>
      </c>
      <c r="CG268" s="70">
        <f t="shared" si="679"/>
        <v>0</v>
      </c>
      <c r="CH268" s="70">
        <f t="shared" si="680"/>
        <v>0</v>
      </c>
      <c r="CI268" s="70">
        <f t="shared" si="681"/>
        <v>0</v>
      </c>
      <c r="CJ268" s="70">
        <f t="shared" si="682"/>
        <v>26.36</v>
      </c>
      <c r="CK268" s="70">
        <f t="shared" si="683"/>
        <v>108.8</v>
      </c>
      <c r="CL268" s="70"/>
      <c r="CM268" s="70">
        <f t="shared" si="684"/>
        <v>1418</v>
      </c>
      <c r="CN268" s="70">
        <f t="shared" si="685"/>
        <v>450</v>
      </c>
      <c r="CO268" s="70">
        <f t="shared" si="686"/>
        <v>0</v>
      </c>
      <c r="CP268" s="70">
        <f t="shared" si="687"/>
        <v>0</v>
      </c>
      <c r="CQ268" s="70">
        <f t="shared" si="688"/>
        <v>0</v>
      </c>
      <c r="CR268" s="70">
        <f t="shared" si="689"/>
        <v>0</v>
      </c>
      <c r="CS268" s="70">
        <f t="shared" si="690"/>
        <v>100</v>
      </c>
      <c r="CT268" s="70">
        <f t="shared" si="691"/>
        <v>218</v>
      </c>
    </row>
    <row r="269" spans="1:108" ht="20.100000000000001" customHeight="1">
      <c r="A269" s="19">
        <v>2</v>
      </c>
      <c r="B269" s="20" t="s">
        <v>214</v>
      </c>
      <c r="C269" s="46">
        <v>245</v>
      </c>
      <c r="D269" s="46">
        <v>51</v>
      </c>
      <c r="E269" s="10">
        <f t="shared" si="695"/>
        <v>296</v>
      </c>
      <c r="F269" s="21">
        <v>0</v>
      </c>
      <c r="G269" s="42">
        <v>0</v>
      </c>
      <c r="H269" s="10">
        <f t="shared" si="696"/>
        <v>0</v>
      </c>
      <c r="I269" s="21">
        <v>0</v>
      </c>
      <c r="J269" s="21">
        <v>0</v>
      </c>
      <c r="K269" s="10">
        <f>I269+J269</f>
        <v>0</v>
      </c>
      <c r="L269" s="46">
        <v>35</v>
      </c>
      <c r="M269" s="46">
        <v>33</v>
      </c>
      <c r="N269" s="10">
        <f t="shared" si="635"/>
        <v>68</v>
      </c>
      <c r="O269" s="10">
        <f t="shared" si="697"/>
        <v>280</v>
      </c>
      <c r="P269" s="23">
        <f t="shared" si="697"/>
        <v>84</v>
      </c>
      <c r="Q269" s="10">
        <f t="shared" si="618"/>
        <v>364</v>
      </c>
      <c r="R269" s="65">
        <f t="shared" si="647"/>
        <v>77.959999999999994</v>
      </c>
      <c r="S269" s="65">
        <f t="shared" si="648"/>
        <v>7.65</v>
      </c>
      <c r="T269" s="65">
        <f t="shared" si="649"/>
        <v>0</v>
      </c>
      <c r="U269" s="65">
        <f t="shared" si="650"/>
        <v>0</v>
      </c>
      <c r="V269" s="65">
        <f t="shared" si="651"/>
        <v>0</v>
      </c>
      <c r="W269" s="65">
        <f t="shared" si="652"/>
        <v>0</v>
      </c>
      <c r="X269" s="70">
        <f t="shared" si="692"/>
        <v>11.14</v>
      </c>
      <c r="Y269" s="70">
        <f t="shared" si="653"/>
        <v>4.95</v>
      </c>
      <c r="AH269" s="83">
        <f t="shared" si="565"/>
        <v>61.25</v>
      </c>
      <c r="AI269" s="83">
        <f t="shared" si="579"/>
        <v>12.75</v>
      </c>
      <c r="AJ269" s="83">
        <f t="shared" si="566"/>
        <v>0</v>
      </c>
      <c r="AK269" s="83">
        <f t="shared" si="567"/>
        <v>0</v>
      </c>
      <c r="AL269" s="83">
        <f t="shared" si="568"/>
        <v>0</v>
      </c>
      <c r="AM269" s="83">
        <f t="shared" si="580"/>
        <v>0</v>
      </c>
      <c r="AN269" s="83">
        <f t="shared" si="569"/>
        <v>8.75</v>
      </c>
      <c r="AO269" s="83">
        <f t="shared" si="570"/>
        <v>8.25</v>
      </c>
      <c r="AP269" s="70">
        <f t="shared" si="654"/>
        <v>139.20999999999998</v>
      </c>
      <c r="AQ269" s="70">
        <f t="shared" si="655"/>
        <v>20.399999999999999</v>
      </c>
      <c r="AR269" s="70">
        <f t="shared" si="656"/>
        <v>0</v>
      </c>
      <c r="AS269" s="70">
        <f t="shared" si="657"/>
        <v>0</v>
      </c>
      <c r="AT269" s="70">
        <f t="shared" si="658"/>
        <v>0</v>
      </c>
      <c r="AU269" s="70">
        <f t="shared" si="659"/>
        <v>0</v>
      </c>
      <c r="AV269" s="70">
        <f t="shared" si="660"/>
        <v>19.89</v>
      </c>
      <c r="AW269" s="70">
        <f t="shared" si="661"/>
        <v>13.2</v>
      </c>
      <c r="AX269" s="70">
        <f t="shared" si="571"/>
        <v>61.25</v>
      </c>
      <c r="AY269" s="70">
        <f t="shared" si="572"/>
        <v>12.75</v>
      </c>
      <c r="AZ269" s="70">
        <f t="shared" si="573"/>
        <v>0</v>
      </c>
      <c r="BA269" s="70">
        <f t="shared" si="574"/>
        <v>0</v>
      </c>
      <c r="BB269" s="70">
        <f t="shared" si="575"/>
        <v>0</v>
      </c>
      <c r="BC269" s="70">
        <f t="shared" si="576"/>
        <v>0</v>
      </c>
      <c r="BD269" s="70">
        <f t="shared" si="577"/>
        <v>8.75</v>
      </c>
      <c r="BE269" s="70">
        <f t="shared" si="578"/>
        <v>8.25</v>
      </c>
      <c r="BF269" s="70">
        <f t="shared" si="662"/>
        <v>200.45999999999998</v>
      </c>
      <c r="BG269" s="70">
        <f t="shared" si="663"/>
        <v>33.15</v>
      </c>
      <c r="BH269" s="70">
        <f t="shared" si="664"/>
        <v>0</v>
      </c>
      <c r="BI269" s="70">
        <f t="shared" si="665"/>
        <v>0</v>
      </c>
      <c r="BJ269" s="70">
        <f t="shared" si="666"/>
        <v>0</v>
      </c>
      <c r="BK269" s="70">
        <f t="shared" si="667"/>
        <v>0</v>
      </c>
      <c r="BL269" s="70">
        <f t="shared" si="668"/>
        <v>28.64</v>
      </c>
      <c r="BM269" s="70">
        <f t="shared" si="669"/>
        <v>21.45</v>
      </c>
      <c r="BN269" s="70">
        <v>295</v>
      </c>
      <c r="BO269" s="70">
        <v>71</v>
      </c>
      <c r="BP269" s="70">
        <v>0</v>
      </c>
      <c r="BQ269" s="92">
        <v>0</v>
      </c>
      <c r="BR269" s="92">
        <v>0</v>
      </c>
      <c r="BS269" s="92">
        <v>0</v>
      </c>
      <c r="BT269" s="92">
        <v>35</v>
      </c>
      <c r="BU269" s="92">
        <v>33</v>
      </c>
      <c r="BV269" s="70">
        <f t="shared" si="670"/>
        <v>94.54</v>
      </c>
      <c r="BW269" s="70">
        <f t="shared" si="671"/>
        <v>37.85</v>
      </c>
      <c r="BX269" s="70">
        <f t="shared" si="672"/>
        <v>0</v>
      </c>
      <c r="BY269" s="70">
        <f t="shared" si="673"/>
        <v>0</v>
      </c>
      <c r="BZ269" s="70">
        <f t="shared" si="674"/>
        <v>0</v>
      </c>
      <c r="CA269" s="70">
        <f t="shared" si="675"/>
        <v>0</v>
      </c>
      <c r="CB269" s="70">
        <f t="shared" si="676"/>
        <v>6.36</v>
      </c>
      <c r="CC269" s="156">
        <f t="shared" si="677"/>
        <v>11.55</v>
      </c>
      <c r="CD269" s="121">
        <f t="shared" si="641"/>
        <v>94.54</v>
      </c>
      <c r="CE269" s="70">
        <f>ROUND(BW269*75%,2)</f>
        <v>28.39</v>
      </c>
      <c r="CF269" s="70">
        <f t="shared" si="678"/>
        <v>0</v>
      </c>
      <c r="CG269" s="70">
        <f t="shared" si="679"/>
        <v>0</v>
      </c>
      <c r="CH269" s="70">
        <f t="shared" si="680"/>
        <v>0</v>
      </c>
      <c r="CI269" s="70">
        <f t="shared" si="681"/>
        <v>0</v>
      </c>
      <c r="CJ269" s="70">
        <f t="shared" si="682"/>
        <v>6.36</v>
      </c>
      <c r="CK269" s="70">
        <f t="shared" si="683"/>
        <v>11.55</v>
      </c>
      <c r="CL269" s="70"/>
      <c r="CM269" s="70">
        <f t="shared" si="684"/>
        <v>295</v>
      </c>
      <c r="CN269" s="70">
        <f t="shared" si="685"/>
        <v>61.54</v>
      </c>
      <c r="CO269" s="70">
        <f t="shared" si="686"/>
        <v>0</v>
      </c>
      <c r="CP269" s="70">
        <f t="shared" si="687"/>
        <v>0</v>
      </c>
      <c r="CQ269" s="70">
        <f t="shared" si="688"/>
        <v>0</v>
      </c>
      <c r="CR269" s="70">
        <f t="shared" si="689"/>
        <v>0</v>
      </c>
      <c r="CS269" s="70">
        <f t="shared" si="690"/>
        <v>35</v>
      </c>
      <c r="CT269" s="70">
        <f t="shared" si="691"/>
        <v>33</v>
      </c>
    </row>
    <row r="270" spans="1:108" ht="20.100000000000001" customHeight="1">
      <c r="A270" s="19">
        <v>3</v>
      </c>
      <c r="B270" s="20" t="s">
        <v>215</v>
      </c>
      <c r="C270" s="46">
        <v>430</v>
      </c>
      <c r="D270" s="46">
        <v>50</v>
      </c>
      <c r="E270" s="10">
        <f t="shared" si="695"/>
        <v>480</v>
      </c>
      <c r="F270" s="21">
        <v>0</v>
      </c>
      <c r="G270" s="42">
        <v>0</v>
      </c>
      <c r="H270" s="10">
        <f t="shared" si="696"/>
        <v>0</v>
      </c>
      <c r="I270" s="21">
        <v>0</v>
      </c>
      <c r="J270" s="21">
        <v>0</v>
      </c>
      <c r="K270" s="10">
        <f>I270+J270</f>
        <v>0</v>
      </c>
      <c r="L270" s="46">
        <v>0</v>
      </c>
      <c r="M270" s="46">
        <v>0</v>
      </c>
      <c r="N270" s="10">
        <f t="shared" si="635"/>
        <v>0</v>
      </c>
      <c r="O270" s="10">
        <f t="shared" si="697"/>
        <v>430</v>
      </c>
      <c r="P270" s="23">
        <f t="shared" si="697"/>
        <v>50</v>
      </c>
      <c r="Q270" s="10">
        <f t="shared" si="618"/>
        <v>480</v>
      </c>
      <c r="R270" s="65">
        <f t="shared" si="647"/>
        <v>136.83000000000001</v>
      </c>
      <c r="S270" s="65">
        <f t="shared" si="648"/>
        <v>7.5</v>
      </c>
      <c r="T270" s="65">
        <f t="shared" si="649"/>
        <v>0</v>
      </c>
      <c r="U270" s="65">
        <f t="shared" si="650"/>
        <v>0</v>
      </c>
      <c r="V270" s="65">
        <f t="shared" si="651"/>
        <v>0</v>
      </c>
      <c r="W270" s="65">
        <f t="shared" si="652"/>
        <v>0</v>
      </c>
      <c r="X270" s="70">
        <f t="shared" si="692"/>
        <v>0</v>
      </c>
      <c r="Y270" s="70">
        <f t="shared" si="653"/>
        <v>0</v>
      </c>
      <c r="AH270" s="83">
        <f t="shared" si="565"/>
        <v>107.5</v>
      </c>
      <c r="AI270" s="83">
        <f t="shared" si="579"/>
        <v>12.5</v>
      </c>
      <c r="AJ270" s="83">
        <f t="shared" si="566"/>
        <v>0</v>
      </c>
      <c r="AK270" s="83">
        <f t="shared" si="567"/>
        <v>0</v>
      </c>
      <c r="AL270" s="83">
        <f t="shared" si="568"/>
        <v>0</v>
      </c>
      <c r="AM270" s="83">
        <f t="shared" si="580"/>
        <v>0</v>
      </c>
      <c r="AN270" s="83">
        <f t="shared" si="569"/>
        <v>0</v>
      </c>
      <c r="AO270" s="83">
        <f t="shared" si="570"/>
        <v>0</v>
      </c>
      <c r="AP270" s="70">
        <f t="shared" si="654"/>
        <v>244.33</v>
      </c>
      <c r="AQ270" s="70">
        <f t="shared" si="655"/>
        <v>20</v>
      </c>
      <c r="AR270" s="70">
        <f t="shared" si="656"/>
        <v>0</v>
      </c>
      <c r="AS270" s="70">
        <f t="shared" si="657"/>
        <v>0</v>
      </c>
      <c r="AT270" s="70">
        <f t="shared" si="658"/>
        <v>0</v>
      </c>
      <c r="AU270" s="70">
        <f t="shared" si="659"/>
        <v>0</v>
      </c>
      <c r="AV270" s="70">
        <f t="shared" si="660"/>
        <v>0</v>
      </c>
      <c r="AW270" s="70">
        <f t="shared" si="661"/>
        <v>0</v>
      </c>
      <c r="AX270" s="70">
        <f t="shared" si="571"/>
        <v>107.5</v>
      </c>
      <c r="AY270" s="70">
        <f t="shared" si="572"/>
        <v>12.5</v>
      </c>
      <c r="AZ270" s="70">
        <f t="shared" si="573"/>
        <v>0</v>
      </c>
      <c r="BA270" s="70">
        <f t="shared" si="574"/>
        <v>0</v>
      </c>
      <c r="BB270" s="70">
        <f t="shared" si="575"/>
        <v>0</v>
      </c>
      <c r="BC270" s="70">
        <f t="shared" si="576"/>
        <v>0</v>
      </c>
      <c r="BD270" s="70">
        <f t="shared" si="577"/>
        <v>0</v>
      </c>
      <c r="BE270" s="70">
        <f t="shared" si="578"/>
        <v>0</v>
      </c>
      <c r="BF270" s="70">
        <f t="shared" si="662"/>
        <v>351.83000000000004</v>
      </c>
      <c r="BG270" s="70">
        <f t="shared" si="663"/>
        <v>32.5</v>
      </c>
      <c r="BH270" s="70">
        <f t="shared" si="664"/>
        <v>0</v>
      </c>
      <c r="BI270" s="70">
        <f t="shared" si="665"/>
        <v>0</v>
      </c>
      <c r="BJ270" s="70">
        <f t="shared" si="666"/>
        <v>0</v>
      </c>
      <c r="BK270" s="70">
        <f t="shared" si="667"/>
        <v>0</v>
      </c>
      <c r="BL270" s="70">
        <f t="shared" si="668"/>
        <v>0</v>
      </c>
      <c r="BM270" s="70">
        <f t="shared" si="669"/>
        <v>0</v>
      </c>
      <c r="BN270" s="70">
        <v>380</v>
      </c>
      <c r="BO270" s="70">
        <v>50</v>
      </c>
      <c r="BP270" s="70">
        <v>0</v>
      </c>
      <c r="BQ270" s="92">
        <v>0</v>
      </c>
      <c r="BR270" s="92">
        <v>0</v>
      </c>
      <c r="BS270" s="92">
        <v>0</v>
      </c>
      <c r="BT270" s="92">
        <v>0</v>
      </c>
      <c r="BU270" s="92">
        <v>0</v>
      </c>
      <c r="BV270" s="70">
        <f t="shared" si="670"/>
        <v>28.17</v>
      </c>
      <c r="BW270" s="70">
        <f t="shared" si="671"/>
        <v>17.5</v>
      </c>
      <c r="BX270" s="70">
        <f t="shared" si="672"/>
        <v>0</v>
      </c>
      <c r="BY270" s="70">
        <f t="shared" si="673"/>
        <v>0</v>
      </c>
      <c r="BZ270" s="70">
        <f t="shared" si="674"/>
        <v>0</v>
      </c>
      <c r="CA270" s="70">
        <f t="shared" si="675"/>
        <v>0</v>
      </c>
      <c r="CB270" s="70">
        <f t="shared" si="676"/>
        <v>0</v>
      </c>
      <c r="CC270" s="156">
        <f t="shared" si="677"/>
        <v>0</v>
      </c>
      <c r="CD270" s="121">
        <f t="shared" si="641"/>
        <v>28.17</v>
      </c>
      <c r="CE270" s="121">
        <f t="shared" si="641"/>
        <v>17.5</v>
      </c>
      <c r="CF270" s="70">
        <f t="shared" si="678"/>
        <v>0</v>
      </c>
      <c r="CG270" s="70">
        <f t="shared" si="679"/>
        <v>0</v>
      </c>
      <c r="CH270" s="70">
        <f t="shared" si="680"/>
        <v>0</v>
      </c>
      <c r="CI270" s="70">
        <f t="shared" si="681"/>
        <v>0</v>
      </c>
      <c r="CJ270" s="70">
        <f t="shared" si="682"/>
        <v>0</v>
      </c>
      <c r="CK270" s="70">
        <f t="shared" si="683"/>
        <v>0</v>
      </c>
      <c r="CL270" s="70"/>
      <c r="CM270" s="70">
        <f t="shared" si="684"/>
        <v>380.00000000000006</v>
      </c>
      <c r="CN270" s="70">
        <f t="shared" si="685"/>
        <v>50</v>
      </c>
      <c r="CO270" s="70">
        <f t="shared" si="686"/>
        <v>0</v>
      </c>
      <c r="CP270" s="70">
        <f t="shared" si="687"/>
        <v>0</v>
      </c>
      <c r="CQ270" s="70">
        <f t="shared" si="688"/>
        <v>0</v>
      </c>
      <c r="CR270" s="70">
        <f t="shared" si="689"/>
        <v>0</v>
      </c>
      <c r="CS270" s="70">
        <f t="shared" si="690"/>
        <v>0</v>
      </c>
      <c r="CT270" s="70">
        <f t="shared" si="691"/>
        <v>0</v>
      </c>
    </row>
    <row r="271" spans="1:108" s="29" customFormat="1" ht="20.100000000000001" customHeight="1">
      <c r="A271" s="26"/>
      <c r="B271" s="27" t="s">
        <v>214</v>
      </c>
      <c r="C271" s="47">
        <f>+C269+C270</f>
        <v>675</v>
      </c>
      <c r="D271" s="47">
        <f t="shared" ref="D271:BO271" si="698">+D269+D270</f>
        <v>101</v>
      </c>
      <c r="E271" s="47">
        <f t="shared" si="698"/>
        <v>776</v>
      </c>
      <c r="F271" s="47">
        <f t="shared" si="698"/>
        <v>0</v>
      </c>
      <c r="G271" s="47">
        <f t="shared" si="698"/>
        <v>0</v>
      </c>
      <c r="H271" s="47">
        <f t="shared" si="698"/>
        <v>0</v>
      </c>
      <c r="I271" s="47">
        <f t="shared" si="698"/>
        <v>0</v>
      </c>
      <c r="J271" s="47">
        <f t="shared" si="698"/>
        <v>0</v>
      </c>
      <c r="K271" s="47">
        <f t="shared" si="698"/>
        <v>0</v>
      </c>
      <c r="L271" s="47">
        <f t="shared" si="698"/>
        <v>35</v>
      </c>
      <c r="M271" s="47">
        <f t="shared" si="698"/>
        <v>33</v>
      </c>
      <c r="N271" s="47">
        <f t="shared" si="698"/>
        <v>68</v>
      </c>
      <c r="O271" s="47">
        <f t="shared" si="698"/>
        <v>710</v>
      </c>
      <c r="P271" s="47">
        <f t="shared" si="698"/>
        <v>134</v>
      </c>
      <c r="Q271" s="47">
        <f t="shared" si="698"/>
        <v>844</v>
      </c>
      <c r="R271" s="47">
        <f t="shared" si="698"/>
        <v>214.79000000000002</v>
      </c>
      <c r="S271" s="47">
        <f t="shared" si="698"/>
        <v>15.15</v>
      </c>
      <c r="T271" s="47">
        <f t="shared" si="698"/>
        <v>0</v>
      </c>
      <c r="U271" s="47">
        <f t="shared" si="698"/>
        <v>0</v>
      </c>
      <c r="V271" s="47">
        <f t="shared" si="698"/>
        <v>0</v>
      </c>
      <c r="W271" s="79">
        <f t="shared" si="698"/>
        <v>0</v>
      </c>
      <c r="X271" s="47">
        <f t="shared" si="698"/>
        <v>11.14</v>
      </c>
      <c r="Y271" s="47">
        <f t="shared" si="698"/>
        <v>4.95</v>
      </c>
      <c r="Z271" s="47">
        <f t="shared" si="698"/>
        <v>0</v>
      </c>
      <c r="AA271" s="47">
        <f t="shared" si="698"/>
        <v>0</v>
      </c>
      <c r="AB271" s="47">
        <f t="shared" si="698"/>
        <v>0</v>
      </c>
      <c r="AC271" s="47">
        <f t="shared" si="698"/>
        <v>0</v>
      </c>
      <c r="AD271" s="47">
        <f t="shared" si="698"/>
        <v>0</v>
      </c>
      <c r="AE271" s="47">
        <f t="shared" si="698"/>
        <v>0</v>
      </c>
      <c r="AF271" s="47">
        <f t="shared" si="698"/>
        <v>0</v>
      </c>
      <c r="AG271" s="47">
        <f t="shared" si="698"/>
        <v>0</v>
      </c>
      <c r="AH271" s="47">
        <f t="shared" si="698"/>
        <v>168.75</v>
      </c>
      <c r="AI271" s="47">
        <f t="shared" si="698"/>
        <v>25.25</v>
      </c>
      <c r="AJ271" s="47">
        <f t="shared" si="698"/>
        <v>0</v>
      </c>
      <c r="AK271" s="47">
        <f t="shared" si="698"/>
        <v>0</v>
      </c>
      <c r="AL271" s="47">
        <f t="shared" si="698"/>
        <v>0</v>
      </c>
      <c r="AM271" s="47">
        <f t="shared" si="698"/>
        <v>0</v>
      </c>
      <c r="AN271" s="47">
        <f t="shared" si="698"/>
        <v>8.75</v>
      </c>
      <c r="AO271" s="47">
        <f t="shared" si="698"/>
        <v>8.25</v>
      </c>
      <c r="AP271" s="47">
        <f t="shared" si="698"/>
        <v>383.53999999999996</v>
      </c>
      <c r="AQ271" s="47">
        <f t="shared" si="698"/>
        <v>40.4</v>
      </c>
      <c r="AR271" s="47">
        <f t="shared" si="698"/>
        <v>0</v>
      </c>
      <c r="AS271" s="47">
        <f t="shared" si="698"/>
        <v>0</v>
      </c>
      <c r="AT271" s="47">
        <f t="shared" si="698"/>
        <v>0</v>
      </c>
      <c r="AU271" s="47">
        <f t="shared" si="698"/>
        <v>0</v>
      </c>
      <c r="AV271" s="47">
        <f t="shared" si="698"/>
        <v>19.89</v>
      </c>
      <c r="AW271" s="47">
        <f t="shared" si="698"/>
        <v>13.2</v>
      </c>
      <c r="AX271" s="47">
        <f t="shared" si="698"/>
        <v>168.75</v>
      </c>
      <c r="AY271" s="47">
        <f t="shared" si="698"/>
        <v>25.25</v>
      </c>
      <c r="AZ271" s="47">
        <f t="shared" si="698"/>
        <v>0</v>
      </c>
      <c r="BA271" s="47">
        <f t="shared" si="698"/>
        <v>0</v>
      </c>
      <c r="BB271" s="47">
        <f t="shared" si="698"/>
        <v>0</v>
      </c>
      <c r="BC271" s="47">
        <f t="shared" si="698"/>
        <v>0</v>
      </c>
      <c r="BD271" s="47">
        <f t="shared" si="698"/>
        <v>8.75</v>
      </c>
      <c r="BE271" s="47">
        <f t="shared" si="698"/>
        <v>8.25</v>
      </c>
      <c r="BF271" s="47">
        <f t="shared" si="698"/>
        <v>552.29</v>
      </c>
      <c r="BG271" s="47">
        <f t="shared" si="698"/>
        <v>65.650000000000006</v>
      </c>
      <c r="BH271" s="47">
        <f t="shared" si="698"/>
        <v>0</v>
      </c>
      <c r="BI271" s="47">
        <f t="shared" si="698"/>
        <v>0</v>
      </c>
      <c r="BJ271" s="47">
        <f t="shared" si="698"/>
        <v>0</v>
      </c>
      <c r="BK271" s="47">
        <f t="shared" si="698"/>
        <v>0</v>
      </c>
      <c r="BL271" s="47">
        <f t="shared" si="698"/>
        <v>28.64</v>
      </c>
      <c r="BM271" s="47">
        <f t="shared" si="698"/>
        <v>21.45</v>
      </c>
      <c r="BN271" s="113">
        <f t="shared" si="698"/>
        <v>675</v>
      </c>
      <c r="BO271" s="113">
        <f t="shared" si="698"/>
        <v>121</v>
      </c>
      <c r="BP271" s="113">
        <f t="shared" ref="BP271:CT271" si="699">+BP269+BP270</f>
        <v>0</v>
      </c>
      <c r="BQ271" s="113">
        <f t="shared" si="699"/>
        <v>0</v>
      </c>
      <c r="BR271" s="113">
        <f t="shared" si="699"/>
        <v>0</v>
      </c>
      <c r="BS271" s="113">
        <f t="shared" si="699"/>
        <v>0</v>
      </c>
      <c r="BT271" s="113">
        <f t="shared" si="699"/>
        <v>35</v>
      </c>
      <c r="BU271" s="113">
        <f t="shared" si="699"/>
        <v>33</v>
      </c>
      <c r="BV271" s="113">
        <f t="shared" si="699"/>
        <v>122.71000000000001</v>
      </c>
      <c r="BW271" s="113">
        <f t="shared" si="699"/>
        <v>55.35</v>
      </c>
      <c r="BX271" s="113">
        <f t="shared" si="699"/>
        <v>0</v>
      </c>
      <c r="BY271" s="113">
        <f t="shared" si="699"/>
        <v>0</v>
      </c>
      <c r="BZ271" s="113">
        <f t="shared" si="699"/>
        <v>0</v>
      </c>
      <c r="CA271" s="113">
        <f t="shared" si="699"/>
        <v>0</v>
      </c>
      <c r="CB271" s="113">
        <f t="shared" si="699"/>
        <v>6.36</v>
      </c>
      <c r="CC271" s="161">
        <f t="shared" si="699"/>
        <v>11.55</v>
      </c>
      <c r="CD271" s="113">
        <f t="shared" si="699"/>
        <v>122.71000000000001</v>
      </c>
      <c r="CE271" s="113">
        <f t="shared" si="699"/>
        <v>45.89</v>
      </c>
      <c r="CF271" s="113">
        <f t="shared" si="699"/>
        <v>0</v>
      </c>
      <c r="CG271" s="113">
        <f t="shared" si="699"/>
        <v>0</v>
      </c>
      <c r="CH271" s="113">
        <f t="shared" si="699"/>
        <v>0</v>
      </c>
      <c r="CI271" s="113">
        <f t="shared" si="699"/>
        <v>0</v>
      </c>
      <c r="CJ271" s="113">
        <f t="shared" si="699"/>
        <v>6.36</v>
      </c>
      <c r="CK271" s="113">
        <f t="shared" si="699"/>
        <v>11.55</v>
      </c>
      <c r="CL271" s="113">
        <f t="shared" si="699"/>
        <v>0</v>
      </c>
      <c r="CM271" s="113">
        <f t="shared" si="699"/>
        <v>675</v>
      </c>
      <c r="CN271" s="113">
        <f t="shared" si="699"/>
        <v>111.53999999999999</v>
      </c>
      <c r="CO271" s="113">
        <f t="shared" si="699"/>
        <v>0</v>
      </c>
      <c r="CP271" s="113">
        <f t="shared" si="699"/>
        <v>0</v>
      </c>
      <c r="CQ271" s="113">
        <f t="shared" si="699"/>
        <v>0</v>
      </c>
      <c r="CR271" s="113">
        <f t="shared" si="699"/>
        <v>0</v>
      </c>
      <c r="CS271" s="113">
        <f t="shared" si="699"/>
        <v>35</v>
      </c>
      <c r="CT271" s="113">
        <f t="shared" si="699"/>
        <v>33</v>
      </c>
    </row>
    <row r="272" spans="1:108" ht="20.100000000000001" customHeight="1">
      <c r="A272" s="19">
        <v>4</v>
      </c>
      <c r="B272" s="20" t="s">
        <v>216</v>
      </c>
      <c r="C272" s="46">
        <v>14043</v>
      </c>
      <c r="D272" s="46">
        <v>3946</v>
      </c>
      <c r="E272" s="10">
        <f t="shared" ref="E272" si="700">C272+D272</f>
        <v>17989</v>
      </c>
      <c r="F272" s="46">
        <v>1301</v>
      </c>
      <c r="G272" s="46">
        <v>1300</v>
      </c>
      <c r="H272" s="10">
        <f t="shared" ref="H272" si="701">F272+G272</f>
        <v>2601</v>
      </c>
      <c r="I272" s="21">
        <v>594</v>
      </c>
      <c r="J272" s="21">
        <v>557</v>
      </c>
      <c r="K272" s="10">
        <f>I272+J272</f>
        <v>1151</v>
      </c>
      <c r="L272" s="46">
        <v>860</v>
      </c>
      <c r="M272" s="46">
        <v>1006</v>
      </c>
      <c r="N272" s="10">
        <f t="shared" si="635"/>
        <v>1866</v>
      </c>
      <c r="O272" s="10">
        <f>C272+F272+I272+L272</f>
        <v>16798</v>
      </c>
      <c r="P272" s="23">
        <f>D272+G272+J272+M272</f>
        <v>6809</v>
      </c>
      <c r="Q272" s="10">
        <f t="shared" si="618"/>
        <v>23607</v>
      </c>
      <c r="R272" s="65">
        <f t="shared" si="647"/>
        <v>4468.4799999999996</v>
      </c>
      <c r="S272" s="65">
        <f t="shared" si="648"/>
        <v>591.9</v>
      </c>
      <c r="T272" s="65">
        <f t="shared" si="649"/>
        <v>413.98</v>
      </c>
      <c r="U272" s="65">
        <f t="shared" si="650"/>
        <v>195</v>
      </c>
      <c r="V272" s="65">
        <f t="shared" si="651"/>
        <v>189.01</v>
      </c>
      <c r="W272" s="65">
        <f t="shared" si="652"/>
        <v>83.55</v>
      </c>
      <c r="X272" s="70">
        <f t="shared" si="692"/>
        <v>273.64999999999998</v>
      </c>
      <c r="Y272" s="70">
        <f t="shared" si="653"/>
        <v>150.9</v>
      </c>
      <c r="AH272" s="83">
        <f t="shared" si="565"/>
        <v>3510.75</v>
      </c>
      <c r="AI272" s="83">
        <f t="shared" si="579"/>
        <v>986.5</v>
      </c>
      <c r="AJ272" s="83">
        <f t="shared" si="566"/>
        <v>325.25</v>
      </c>
      <c r="AK272" s="83">
        <f t="shared" si="567"/>
        <v>325</v>
      </c>
      <c r="AL272" s="83">
        <f t="shared" si="568"/>
        <v>148.5</v>
      </c>
      <c r="AM272" s="83">
        <f t="shared" si="580"/>
        <v>139.25</v>
      </c>
      <c r="AN272" s="83">
        <f t="shared" si="569"/>
        <v>215</v>
      </c>
      <c r="AO272" s="83">
        <f t="shared" si="570"/>
        <v>251.5</v>
      </c>
      <c r="AP272" s="70">
        <f t="shared" si="654"/>
        <v>7979.23</v>
      </c>
      <c r="AQ272" s="70">
        <f t="shared" si="655"/>
        <v>1578.4</v>
      </c>
      <c r="AR272" s="70">
        <f t="shared" si="656"/>
        <v>739.23</v>
      </c>
      <c r="AS272" s="70">
        <f t="shared" si="657"/>
        <v>520</v>
      </c>
      <c r="AT272" s="70">
        <f t="shared" si="658"/>
        <v>337.51</v>
      </c>
      <c r="AU272" s="70">
        <f t="shared" si="659"/>
        <v>222.8</v>
      </c>
      <c r="AV272" s="70">
        <f t="shared" si="660"/>
        <v>488.65</v>
      </c>
      <c r="AW272" s="70">
        <f t="shared" si="661"/>
        <v>402.4</v>
      </c>
      <c r="AX272" s="93">
        <f>ROUND(C272*16.66%,2)</f>
        <v>2339.56</v>
      </c>
      <c r="AY272" s="93">
        <f>ROUND(D272*16.66%,2)</f>
        <v>657.4</v>
      </c>
      <c r="AZ272" s="70">
        <f t="shared" si="573"/>
        <v>325.25</v>
      </c>
      <c r="BA272" s="70">
        <f t="shared" si="574"/>
        <v>325</v>
      </c>
      <c r="BB272" s="70">
        <f t="shared" si="575"/>
        <v>148.5</v>
      </c>
      <c r="BC272" s="70">
        <f t="shared" si="576"/>
        <v>139.25</v>
      </c>
      <c r="BD272" s="70">
        <f t="shared" si="577"/>
        <v>215</v>
      </c>
      <c r="BE272" s="70">
        <f t="shared" si="578"/>
        <v>251.5</v>
      </c>
      <c r="BF272" s="70">
        <f t="shared" si="662"/>
        <v>10318.789999999999</v>
      </c>
      <c r="BG272" s="70">
        <f t="shared" si="663"/>
        <v>2235.8000000000002</v>
      </c>
      <c r="BH272" s="70">
        <f t="shared" si="664"/>
        <v>1064.48</v>
      </c>
      <c r="BI272" s="70">
        <f t="shared" si="665"/>
        <v>845</v>
      </c>
      <c r="BJ272" s="70">
        <f t="shared" si="666"/>
        <v>486.01</v>
      </c>
      <c r="BK272" s="70">
        <f t="shared" si="667"/>
        <v>362.05</v>
      </c>
      <c r="BL272" s="70">
        <f t="shared" si="668"/>
        <v>703.65</v>
      </c>
      <c r="BM272" s="70">
        <f t="shared" si="669"/>
        <v>653.9</v>
      </c>
      <c r="BN272" s="70">
        <v>14043</v>
      </c>
      <c r="BO272" s="70">
        <v>3726</v>
      </c>
      <c r="BP272" s="70">
        <v>1301</v>
      </c>
      <c r="BQ272" s="92">
        <v>1300</v>
      </c>
      <c r="BR272" s="92">
        <v>594</v>
      </c>
      <c r="BS272" s="92">
        <v>557</v>
      </c>
      <c r="BT272" s="92">
        <v>850</v>
      </c>
      <c r="BU272" s="92">
        <v>956</v>
      </c>
      <c r="BV272" s="70">
        <f t="shared" si="670"/>
        <v>3724.21</v>
      </c>
      <c r="BW272" s="70">
        <f t="shared" si="671"/>
        <v>1490.2</v>
      </c>
      <c r="BX272" s="70">
        <f t="shared" si="672"/>
        <v>236.52</v>
      </c>
      <c r="BY272" s="70">
        <f t="shared" si="673"/>
        <v>455</v>
      </c>
      <c r="BZ272" s="70">
        <f t="shared" si="674"/>
        <v>107.99</v>
      </c>
      <c r="CA272" s="70">
        <f t="shared" si="675"/>
        <v>194.95</v>
      </c>
      <c r="CB272" s="70">
        <f t="shared" si="676"/>
        <v>146.35</v>
      </c>
      <c r="CC272" s="156">
        <f t="shared" si="677"/>
        <v>302.10000000000002</v>
      </c>
      <c r="CD272" s="121">
        <f t="shared" si="641"/>
        <v>3724.21</v>
      </c>
      <c r="CE272" s="70">
        <f>ROUND(BW272*75%,2)</f>
        <v>1117.6500000000001</v>
      </c>
      <c r="CF272" s="70">
        <f t="shared" si="678"/>
        <v>236.52</v>
      </c>
      <c r="CG272" s="70">
        <f t="shared" si="679"/>
        <v>455</v>
      </c>
      <c r="CH272" s="70">
        <f t="shared" si="680"/>
        <v>107.99</v>
      </c>
      <c r="CI272" s="70">
        <f t="shared" si="681"/>
        <v>194.95</v>
      </c>
      <c r="CJ272" s="70">
        <f t="shared" si="682"/>
        <v>146.35</v>
      </c>
      <c r="CK272" s="70">
        <f t="shared" si="683"/>
        <v>302.10000000000002</v>
      </c>
      <c r="CL272" s="70"/>
      <c r="CM272" s="70">
        <f t="shared" si="684"/>
        <v>14043</v>
      </c>
      <c r="CN272" s="70">
        <f t="shared" si="685"/>
        <v>3353.4500000000003</v>
      </c>
      <c r="CO272" s="70">
        <f t="shared" si="686"/>
        <v>1301</v>
      </c>
      <c r="CP272" s="70">
        <f t="shared" si="687"/>
        <v>1300</v>
      </c>
      <c r="CQ272" s="70">
        <f t="shared" si="688"/>
        <v>594</v>
      </c>
      <c r="CR272" s="70">
        <f t="shared" si="689"/>
        <v>557</v>
      </c>
      <c r="CS272" s="70">
        <f t="shared" si="690"/>
        <v>850</v>
      </c>
      <c r="CT272" s="70">
        <f t="shared" si="691"/>
        <v>956</v>
      </c>
    </row>
    <row r="273" spans="1:98" s="41" customFormat="1" ht="20.100000000000001" customHeight="1">
      <c r="A273" s="38"/>
      <c r="B273" s="44" t="s">
        <v>217</v>
      </c>
      <c r="C273" s="40">
        <f>+C268+C271+C272</f>
        <v>16136</v>
      </c>
      <c r="D273" s="40">
        <f t="shared" ref="D273:L273" si="702">+D268+D271+D272</f>
        <v>4297</v>
      </c>
      <c r="E273" s="40">
        <f t="shared" si="702"/>
        <v>20433</v>
      </c>
      <c r="F273" s="40">
        <f t="shared" si="702"/>
        <v>1301</v>
      </c>
      <c r="G273" s="40">
        <f t="shared" si="702"/>
        <v>1300</v>
      </c>
      <c r="H273" s="40">
        <f t="shared" si="702"/>
        <v>2601</v>
      </c>
      <c r="I273" s="40">
        <f t="shared" si="702"/>
        <v>594</v>
      </c>
      <c r="J273" s="40">
        <f t="shared" si="702"/>
        <v>557</v>
      </c>
      <c r="K273" s="40">
        <f t="shared" si="702"/>
        <v>1151</v>
      </c>
      <c r="L273" s="40">
        <f t="shared" si="702"/>
        <v>985</v>
      </c>
      <c r="M273" s="40">
        <f>+M268+M271+M272</f>
        <v>1207</v>
      </c>
      <c r="N273" s="40">
        <f t="shared" ref="N273:BY273" si="703">+N268+N271+N272</f>
        <v>2192</v>
      </c>
      <c r="O273" s="40">
        <f t="shared" si="703"/>
        <v>19016</v>
      </c>
      <c r="P273" s="40">
        <f t="shared" si="703"/>
        <v>7361</v>
      </c>
      <c r="Q273" s="40">
        <f t="shared" si="703"/>
        <v>26377</v>
      </c>
      <c r="R273" s="40">
        <f t="shared" si="703"/>
        <v>5134.4799999999996</v>
      </c>
      <c r="S273" s="40">
        <f t="shared" si="703"/>
        <v>644.54999999999995</v>
      </c>
      <c r="T273" s="40">
        <f t="shared" si="703"/>
        <v>413.98</v>
      </c>
      <c r="U273" s="40">
        <f t="shared" si="703"/>
        <v>195</v>
      </c>
      <c r="V273" s="40">
        <f t="shared" si="703"/>
        <v>189.01</v>
      </c>
      <c r="W273" s="78">
        <f t="shared" si="703"/>
        <v>83.55</v>
      </c>
      <c r="X273" s="40">
        <f t="shared" si="703"/>
        <v>313.42999999999995</v>
      </c>
      <c r="Y273" s="40">
        <f t="shared" si="703"/>
        <v>181.05</v>
      </c>
      <c r="Z273" s="40">
        <f t="shared" si="703"/>
        <v>0</v>
      </c>
      <c r="AA273" s="40">
        <f t="shared" si="703"/>
        <v>0</v>
      </c>
      <c r="AB273" s="40">
        <f t="shared" si="703"/>
        <v>0</v>
      </c>
      <c r="AC273" s="40">
        <f t="shared" si="703"/>
        <v>0</v>
      </c>
      <c r="AD273" s="40">
        <f t="shared" si="703"/>
        <v>0</v>
      </c>
      <c r="AE273" s="40">
        <f t="shared" si="703"/>
        <v>0</v>
      </c>
      <c r="AF273" s="40">
        <f t="shared" si="703"/>
        <v>0</v>
      </c>
      <c r="AG273" s="40">
        <f t="shared" si="703"/>
        <v>0</v>
      </c>
      <c r="AH273" s="40">
        <f t="shared" si="703"/>
        <v>4034</v>
      </c>
      <c r="AI273" s="40">
        <f t="shared" si="703"/>
        <v>1074.25</v>
      </c>
      <c r="AJ273" s="40">
        <f t="shared" si="703"/>
        <v>325.25</v>
      </c>
      <c r="AK273" s="40">
        <f t="shared" si="703"/>
        <v>325</v>
      </c>
      <c r="AL273" s="40">
        <f t="shared" si="703"/>
        <v>148.5</v>
      </c>
      <c r="AM273" s="40">
        <f t="shared" si="703"/>
        <v>139.25</v>
      </c>
      <c r="AN273" s="40">
        <f t="shared" si="703"/>
        <v>246.25</v>
      </c>
      <c r="AO273" s="40">
        <f t="shared" si="703"/>
        <v>301.75</v>
      </c>
      <c r="AP273" s="40">
        <f t="shared" si="703"/>
        <v>9168.48</v>
      </c>
      <c r="AQ273" s="40">
        <f t="shared" si="703"/>
        <v>1718.8000000000002</v>
      </c>
      <c r="AR273" s="40">
        <f t="shared" si="703"/>
        <v>739.23</v>
      </c>
      <c r="AS273" s="40">
        <f t="shared" si="703"/>
        <v>520</v>
      </c>
      <c r="AT273" s="40">
        <f t="shared" si="703"/>
        <v>337.51</v>
      </c>
      <c r="AU273" s="40">
        <f t="shared" si="703"/>
        <v>222.8</v>
      </c>
      <c r="AV273" s="40">
        <f t="shared" si="703"/>
        <v>559.67999999999995</v>
      </c>
      <c r="AW273" s="40">
        <f t="shared" si="703"/>
        <v>482.79999999999995</v>
      </c>
      <c r="AX273" s="40">
        <f t="shared" si="703"/>
        <v>2862.81</v>
      </c>
      <c r="AY273" s="40">
        <f t="shared" si="703"/>
        <v>745.15</v>
      </c>
      <c r="AZ273" s="40">
        <f t="shared" si="703"/>
        <v>325.25</v>
      </c>
      <c r="BA273" s="40">
        <f t="shared" si="703"/>
        <v>325</v>
      </c>
      <c r="BB273" s="40">
        <f t="shared" si="703"/>
        <v>148.5</v>
      </c>
      <c r="BC273" s="40">
        <f t="shared" si="703"/>
        <v>139.25</v>
      </c>
      <c r="BD273" s="40">
        <f t="shared" si="703"/>
        <v>246.25</v>
      </c>
      <c r="BE273" s="40">
        <f t="shared" si="703"/>
        <v>301.75</v>
      </c>
      <c r="BF273" s="40">
        <f t="shared" si="703"/>
        <v>12031.289999999999</v>
      </c>
      <c r="BG273" s="40">
        <f t="shared" si="703"/>
        <v>2463.9500000000003</v>
      </c>
      <c r="BH273" s="40">
        <f t="shared" si="703"/>
        <v>1064.48</v>
      </c>
      <c r="BI273" s="40">
        <f t="shared" si="703"/>
        <v>845</v>
      </c>
      <c r="BJ273" s="40">
        <f t="shared" si="703"/>
        <v>486.01</v>
      </c>
      <c r="BK273" s="40">
        <f t="shared" si="703"/>
        <v>362.05</v>
      </c>
      <c r="BL273" s="40">
        <f t="shared" si="703"/>
        <v>805.93</v>
      </c>
      <c r="BM273" s="40">
        <f t="shared" si="703"/>
        <v>784.55</v>
      </c>
      <c r="BN273" s="111">
        <f t="shared" si="703"/>
        <v>16136</v>
      </c>
      <c r="BO273" s="111">
        <f t="shared" si="703"/>
        <v>4297</v>
      </c>
      <c r="BP273" s="111">
        <f t="shared" si="703"/>
        <v>1301</v>
      </c>
      <c r="BQ273" s="111">
        <f t="shared" si="703"/>
        <v>1300</v>
      </c>
      <c r="BR273" s="111">
        <f t="shared" si="703"/>
        <v>594</v>
      </c>
      <c r="BS273" s="111">
        <f t="shared" si="703"/>
        <v>557</v>
      </c>
      <c r="BT273" s="111">
        <f t="shared" si="703"/>
        <v>985</v>
      </c>
      <c r="BU273" s="111">
        <f t="shared" si="703"/>
        <v>1207</v>
      </c>
      <c r="BV273" s="111">
        <f t="shared" si="703"/>
        <v>4104.71</v>
      </c>
      <c r="BW273" s="111">
        <f t="shared" si="703"/>
        <v>1833.0500000000002</v>
      </c>
      <c r="BX273" s="111">
        <f t="shared" si="703"/>
        <v>236.52</v>
      </c>
      <c r="BY273" s="111">
        <f t="shared" si="703"/>
        <v>455</v>
      </c>
      <c r="BZ273" s="111">
        <f t="shared" ref="BZ273:CT273" si="704">+BZ268+BZ271+BZ272</f>
        <v>107.99</v>
      </c>
      <c r="CA273" s="111">
        <f t="shared" si="704"/>
        <v>194.95</v>
      </c>
      <c r="CB273" s="111">
        <f t="shared" si="704"/>
        <v>179.07</v>
      </c>
      <c r="CC273" s="159">
        <f t="shared" si="704"/>
        <v>422.45000000000005</v>
      </c>
      <c r="CD273" s="111">
        <f t="shared" si="704"/>
        <v>4104.71</v>
      </c>
      <c r="CE273" s="111">
        <f t="shared" si="704"/>
        <v>1451.04</v>
      </c>
      <c r="CF273" s="111">
        <f t="shared" si="704"/>
        <v>236.52</v>
      </c>
      <c r="CG273" s="111">
        <f t="shared" si="704"/>
        <v>455</v>
      </c>
      <c r="CH273" s="111">
        <f t="shared" si="704"/>
        <v>107.99</v>
      </c>
      <c r="CI273" s="111">
        <f t="shared" si="704"/>
        <v>194.95</v>
      </c>
      <c r="CJ273" s="111">
        <f t="shared" si="704"/>
        <v>179.07</v>
      </c>
      <c r="CK273" s="111">
        <f t="shared" si="704"/>
        <v>422.45000000000005</v>
      </c>
      <c r="CL273" s="111">
        <f t="shared" si="704"/>
        <v>0</v>
      </c>
      <c r="CM273" s="111">
        <f t="shared" si="704"/>
        <v>16136</v>
      </c>
      <c r="CN273" s="111">
        <f t="shared" si="704"/>
        <v>3914.9900000000002</v>
      </c>
      <c r="CO273" s="111">
        <f t="shared" si="704"/>
        <v>1301</v>
      </c>
      <c r="CP273" s="111">
        <f t="shared" si="704"/>
        <v>1300</v>
      </c>
      <c r="CQ273" s="111">
        <f t="shared" si="704"/>
        <v>594</v>
      </c>
      <c r="CR273" s="111">
        <f t="shared" si="704"/>
        <v>557</v>
      </c>
      <c r="CS273" s="111">
        <f t="shared" si="704"/>
        <v>985</v>
      </c>
      <c r="CT273" s="111">
        <f t="shared" si="704"/>
        <v>1207</v>
      </c>
    </row>
    <row r="274" spans="1:98" ht="20.100000000000001" customHeight="1">
      <c r="A274" s="19">
        <v>1</v>
      </c>
      <c r="B274" s="20" t="s">
        <v>218</v>
      </c>
      <c r="C274" s="21">
        <v>2341</v>
      </c>
      <c r="D274" s="21">
        <v>1226</v>
      </c>
      <c r="E274" s="10">
        <f t="shared" ref="E274" si="705">C274+D274</f>
        <v>3567</v>
      </c>
      <c r="F274" s="21">
        <v>0</v>
      </c>
      <c r="G274" s="42">
        <v>0</v>
      </c>
      <c r="H274" s="10">
        <f t="shared" ref="H274" si="706">F274+G274</f>
        <v>0</v>
      </c>
      <c r="I274" s="21">
        <v>0</v>
      </c>
      <c r="J274" s="21">
        <v>0</v>
      </c>
      <c r="K274" s="10">
        <f>I274+J274</f>
        <v>0</v>
      </c>
      <c r="L274" s="42">
        <v>0</v>
      </c>
      <c r="M274" s="42">
        <v>0</v>
      </c>
      <c r="N274" s="10">
        <f t="shared" si="635"/>
        <v>0</v>
      </c>
      <c r="O274" s="10">
        <f>C274+F274+I274+L274</f>
        <v>2341</v>
      </c>
      <c r="P274" s="23">
        <f>D274+G274+J274+M274</f>
        <v>1226</v>
      </c>
      <c r="Q274" s="10">
        <f t="shared" si="618"/>
        <v>3567</v>
      </c>
      <c r="R274" s="65">
        <f t="shared" si="647"/>
        <v>744.91</v>
      </c>
      <c r="S274" s="65">
        <f t="shared" si="648"/>
        <v>183.9</v>
      </c>
      <c r="T274" s="65">
        <f t="shared" si="649"/>
        <v>0</v>
      </c>
      <c r="U274" s="65">
        <f t="shared" si="650"/>
        <v>0</v>
      </c>
      <c r="V274" s="65">
        <f t="shared" si="651"/>
        <v>0</v>
      </c>
      <c r="W274" s="65">
        <f t="shared" si="652"/>
        <v>0</v>
      </c>
      <c r="X274" s="70">
        <f t="shared" si="692"/>
        <v>0</v>
      </c>
      <c r="Y274" s="70">
        <f t="shared" si="653"/>
        <v>0</v>
      </c>
      <c r="AH274" s="83">
        <f>ROUND(C274*25%,2)+150.9</f>
        <v>736.15</v>
      </c>
      <c r="AI274" s="83">
        <v>1042.0999999999999</v>
      </c>
      <c r="AP274" s="70">
        <f t="shared" si="654"/>
        <v>1481.06</v>
      </c>
      <c r="AQ274" s="70">
        <f t="shared" si="655"/>
        <v>1226</v>
      </c>
      <c r="AR274" s="70">
        <f t="shared" si="656"/>
        <v>0</v>
      </c>
      <c r="AS274" s="70">
        <f t="shared" si="657"/>
        <v>0</v>
      </c>
      <c r="AT274" s="70">
        <f t="shared" si="658"/>
        <v>0</v>
      </c>
      <c r="AU274" s="70">
        <f t="shared" si="659"/>
        <v>0</v>
      </c>
      <c r="AV274" s="70">
        <f t="shared" si="660"/>
        <v>0</v>
      </c>
      <c r="AW274" s="70">
        <f t="shared" si="661"/>
        <v>0</v>
      </c>
      <c r="AX274" s="70">
        <v>859.94</v>
      </c>
      <c r="AY274" s="70">
        <v>0</v>
      </c>
      <c r="AZ274" s="70">
        <f t="shared" ref="AZ274" si="707">ROUND(F274*25%,2)</f>
        <v>0</v>
      </c>
      <c r="BA274" s="70">
        <f t="shared" ref="BA274" si="708">ROUND(G274*25%,2)</f>
        <v>0</v>
      </c>
      <c r="BB274" s="70">
        <f t="shared" ref="BB274" si="709">ROUND(I274*25%,2)</f>
        <v>0</v>
      </c>
      <c r="BC274" s="70">
        <f t="shared" ref="BC274" si="710">ROUND(J274*25%,2)</f>
        <v>0</v>
      </c>
      <c r="BD274" s="70">
        <f t="shared" ref="BD274" si="711">ROUND(L274*25%,2)</f>
        <v>0</v>
      </c>
      <c r="BE274" s="70">
        <f t="shared" ref="BE274" si="712">ROUND(M274*25%,2)</f>
        <v>0</v>
      </c>
      <c r="BF274" s="70">
        <f t="shared" si="662"/>
        <v>2341</v>
      </c>
      <c r="BG274" s="70">
        <f t="shared" si="663"/>
        <v>1226</v>
      </c>
      <c r="BH274" s="70">
        <f t="shared" si="664"/>
        <v>0</v>
      </c>
      <c r="BI274" s="70">
        <f t="shared" si="665"/>
        <v>0</v>
      </c>
      <c r="BJ274" s="70">
        <f t="shared" si="666"/>
        <v>0</v>
      </c>
      <c r="BK274" s="70">
        <f t="shared" si="667"/>
        <v>0</v>
      </c>
      <c r="BL274" s="70">
        <f t="shared" si="668"/>
        <v>0</v>
      </c>
      <c r="BM274" s="70">
        <f t="shared" si="669"/>
        <v>0</v>
      </c>
      <c r="BN274" s="70">
        <v>2341</v>
      </c>
      <c r="BO274" s="70">
        <v>1226</v>
      </c>
      <c r="BP274" s="70">
        <v>0</v>
      </c>
      <c r="BQ274" s="92">
        <v>0</v>
      </c>
      <c r="BR274" s="92">
        <v>0</v>
      </c>
      <c r="BS274" s="92">
        <v>0</v>
      </c>
      <c r="BT274" s="92">
        <v>0</v>
      </c>
      <c r="BU274" s="92">
        <v>0</v>
      </c>
      <c r="BV274" s="70">
        <f t="shared" si="670"/>
        <v>0</v>
      </c>
      <c r="BW274" s="70">
        <f t="shared" si="671"/>
        <v>0</v>
      </c>
      <c r="BX274" s="70">
        <f t="shared" si="672"/>
        <v>0</v>
      </c>
      <c r="BY274" s="70">
        <f t="shared" si="673"/>
        <v>0</v>
      </c>
      <c r="BZ274" s="70">
        <f t="shared" si="674"/>
        <v>0</v>
      </c>
      <c r="CA274" s="70">
        <f t="shared" si="675"/>
        <v>0</v>
      </c>
      <c r="CB274" s="70">
        <f t="shared" si="676"/>
        <v>0</v>
      </c>
      <c r="CC274" s="156">
        <f t="shared" si="677"/>
        <v>0</v>
      </c>
      <c r="CD274" s="121">
        <f t="shared" si="641"/>
        <v>0</v>
      </c>
      <c r="CE274" s="121">
        <f t="shared" si="641"/>
        <v>0</v>
      </c>
      <c r="CF274" s="70">
        <f t="shared" si="678"/>
        <v>0</v>
      </c>
      <c r="CG274" s="70">
        <f t="shared" si="679"/>
        <v>0</v>
      </c>
      <c r="CH274" s="70">
        <f t="shared" si="680"/>
        <v>0</v>
      </c>
      <c r="CI274" s="70">
        <f t="shared" si="681"/>
        <v>0</v>
      </c>
      <c r="CJ274" s="70">
        <f t="shared" si="682"/>
        <v>0</v>
      </c>
      <c r="CK274" s="70">
        <f t="shared" si="683"/>
        <v>0</v>
      </c>
      <c r="CL274" s="70"/>
      <c r="CM274" s="70">
        <f t="shared" si="684"/>
        <v>2341</v>
      </c>
      <c r="CN274" s="70">
        <f t="shared" si="685"/>
        <v>1226</v>
      </c>
      <c r="CO274" s="70">
        <f t="shared" si="686"/>
        <v>0</v>
      </c>
      <c r="CP274" s="70">
        <f t="shared" si="687"/>
        <v>0</v>
      </c>
      <c r="CQ274" s="70">
        <f t="shared" si="688"/>
        <v>0</v>
      </c>
      <c r="CR274" s="70">
        <f t="shared" si="689"/>
        <v>0</v>
      </c>
      <c r="CS274" s="70">
        <f t="shared" si="690"/>
        <v>0</v>
      </c>
      <c r="CT274" s="70">
        <f t="shared" si="691"/>
        <v>0</v>
      </c>
    </row>
    <row r="275" spans="1:98" s="41" customFormat="1" ht="20.100000000000001" customHeight="1">
      <c r="A275" s="38"/>
      <c r="B275" s="44" t="s">
        <v>219</v>
      </c>
      <c r="C275" s="40">
        <f t="shared" ref="C275:BN275" si="713">SUM(C274:C274)</f>
        <v>2341</v>
      </c>
      <c r="D275" s="40">
        <f t="shared" si="713"/>
        <v>1226</v>
      </c>
      <c r="E275" s="40">
        <f t="shared" si="713"/>
        <v>3567</v>
      </c>
      <c r="F275" s="40">
        <f t="shared" si="713"/>
        <v>0</v>
      </c>
      <c r="G275" s="40">
        <f t="shared" si="713"/>
        <v>0</v>
      </c>
      <c r="H275" s="40">
        <f t="shared" si="713"/>
        <v>0</v>
      </c>
      <c r="I275" s="40">
        <f t="shared" si="713"/>
        <v>0</v>
      </c>
      <c r="J275" s="40">
        <f t="shared" si="713"/>
        <v>0</v>
      </c>
      <c r="K275" s="40">
        <f t="shared" si="713"/>
        <v>0</v>
      </c>
      <c r="L275" s="40">
        <f t="shared" si="713"/>
        <v>0</v>
      </c>
      <c r="M275" s="40">
        <f t="shared" si="713"/>
        <v>0</v>
      </c>
      <c r="N275" s="40">
        <f t="shared" si="713"/>
        <v>0</v>
      </c>
      <c r="O275" s="40">
        <f t="shared" si="713"/>
        <v>2341</v>
      </c>
      <c r="P275" s="40">
        <f t="shared" si="713"/>
        <v>1226</v>
      </c>
      <c r="Q275" s="40">
        <f t="shared" si="713"/>
        <v>3567</v>
      </c>
      <c r="R275" s="40">
        <f t="shared" si="713"/>
        <v>744.91</v>
      </c>
      <c r="S275" s="40">
        <f t="shared" si="713"/>
        <v>183.9</v>
      </c>
      <c r="T275" s="40">
        <f t="shared" si="713"/>
        <v>0</v>
      </c>
      <c r="U275" s="40">
        <f t="shared" si="713"/>
        <v>0</v>
      </c>
      <c r="V275" s="40">
        <f t="shared" si="713"/>
        <v>0</v>
      </c>
      <c r="W275" s="78">
        <f t="shared" si="713"/>
        <v>0</v>
      </c>
      <c r="X275" s="40">
        <f t="shared" si="713"/>
        <v>0</v>
      </c>
      <c r="Y275" s="40">
        <f t="shared" si="713"/>
        <v>0</v>
      </c>
      <c r="Z275" s="40">
        <f t="shared" si="713"/>
        <v>0</v>
      </c>
      <c r="AA275" s="40">
        <f t="shared" si="713"/>
        <v>0</v>
      </c>
      <c r="AB275" s="40">
        <f t="shared" si="713"/>
        <v>0</v>
      </c>
      <c r="AC275" s="40">
        <f t="shared" si="713"/>
        <v>0</v>
      </c>
      <c r="AD275" s="40">
        <f t="shared" si="713"/>
        <v>0</v>
      </c>
      <c r="AE275" s="40">
        <f t="shared" si="713"/>
        <v>0</v>
      </c>
      <c r="AF275" s="40">
        <f t="shared" si="713"/>
        <v>0</v>
      </c>
      <c r="AG275" s="40">
        <f t="shared" si="713"/>
        <v>0</v>
      </c>
      <c r="AH275" s="40">
        <f t="shared" si="713"/>
        <v>736.15</v>
      </c>
      <c r="AI275" s="40">
        <f t="shared" si="713"/>
        <v>1042.0999999999999</v>
      </c>
      <c r="AJ275" s="40">
        <f t="shared" si="713"/>
        <v>0</v>
      </c>
      <c r="AK275" s="40">
        <f t="shared" si="713"/>
        <v>0</v>
      </c>
      <c r="AL275" s="40">
        <f t="shared" si="713"/>
        <v>0</v>
      </c>
      <c r="AM275" s="40">
        <f t="shared" si="713"/>
        <v>0</v>
      </c>
      <c r="AN275" s="40">
        <f t="shared" si="713"/>
        <v>0</v>
      </c>
      <c r="AO275" s="40">
        <f t="shared" si="713"/>
        <v>0</v>
      </c>
      <c r="AP275" s="40">
        <f t="shared" si="713"/>
        <v>1481.06</v>
      </c>
      <c r="AQ275" s="40">
        <f t="shared" si="713"/>
        <v>1226</v>
      </c>
      <c r="AR275" s="40">
        <f t="shared" si="713"/>
        <v>0</v>
      </c>
      <c r="AS275" s="40">
        <f t="shared" si="713"/>
        <v>0</v>
      </c>
      <c r="AT275" s="40">
        <f t="shared" si="713"/>
        <v>0</v>
      </c>
      <c r="AU275" s="40">
        <f t="shared" si="713"/>
        <v>0</v>
      </c>
      <c r="AV275" s="40">
        <f t="shared" si="713"/>
        <v>0</v>
      </c>
      <c r="AW275" s="40">
        <f t="shared" si="713"/>
        <v>0</v>
      </c>
      <c r="AX275" s="40">
        <f t="shared" si="713"/>
        <v>859.94</v>
      </c>
      <c r="AY275" s="40">
        <f t="shared" si="713"/>
        <v>0</v>
      </c>
      <c r="AZ275" s="40">
        <f t="shared" si="713"/>
        <v>0</v>
      </c>
      <c r="BA275" s="40">
        <f t="shared" si="713"/>
        <v>0</v>
      </c>
      <c r="BB275" s="40">
        <f t="shared" si="713"/>
        <v>0</v>
      </c>
      <c r="BC275" s="40">
        <f t="shared" si="713"/>
        <v>0</v>
      </c>
      <c r="BD275" s="40">
        <f t="shared" si="713"/>
        <v>0</v>
      </c>
      <c r="BE275" s="40">
        <f t="shared" si="713"/>
        <v>0</v>
      </c>
      <c r="BF275" s="40">
        <f t="shared" si="713"/>
        <v>2341</v>
      </c>
      <c r="BG275" s="40">
        <f t="shared" si="713"/>
        <v>1226</v>
      </c>
      <c r="BH275" s="40">
        <f t="shared" si="713"/>
        <v>0</v>
      </c>
      <c r="BI275" s="40">
        <f t="shared" si="713"/>
        <v>0</v>
      </c>
      <c r="BJ275" s="40">
        <f t="shared" si="713"/>
        <v>0</v>
      </c>
      <c r="BK275" s="40">
        <f t="shared" si="713"/>
        <v>0</v>
      </c>
      <c r="BL275" s="40">
        <f t="shared" si="713"/>
        <v>0</v>
      </c>
      <c r="BM275" s="40">
        <f t="shared" si="713"/>
        <v>0</v>
      </c>
      <c r="BN275" s="111">
        <f t="shared" si="713"/>
        <v>2341</v>
      </c>
      <c r="BO275" s="111">
        <f t="shared" ref="BO275:CT275" si="714">SUM(BO274:BO274)</f>
        <v>1226</v>
      </c>
      <c r="BP275" s="111">
        <f t="shared" si="714"/>
        <v>0</v>
      </c>
      <c r="BQ275" s="111">
        <f t="shared" si="714"/>
        <v>0</v>
      </c>
      <c r="BR275" s="111">
        <f t="shared" si="714"/>
        <v>0</v>
      </c>
      <c r="BS275" s="111">
        <f t="shared" si="714"/>
        <v>0</v>
      </c>
      <c r="BT275" s="111">
        <f t="shared" si="714"/>
        <v>0</v>
      </c>
      <c r="BU275" s="111">
        <f t="shared" si="714"/>
        <v>0</v>
      </c>
      <c r="BV275" s="111">
        <f t="shared" si="714"/>
        <v>0</v>
      </c>
      <c r="BW275" s="111">
        <f t="shared" si="714"/>
        <v>0</v>
      </c>
      <c r="BX275" s="111">
        <f t="shared" si="714"/>
        <v>0</v>
      </c>
      <c r="BY275" s="111">
        <f t="shared" si="714"/>
        <v>0</v>
      </c>
      <c r="BZ275" s="111">
        <f t="shared" si="714"/>
        <v>0</v>
      </c>
      <c r="CA275" s="111">
        <f t="shared" si="714"/>
        <v>0</v>
      </c>
      <c r="CB275" s="111">
        <f t="shared" si="714"/>
        <v>0</v>
      </c>
      <c r="CC275" s="159">
        <f t="shared" si="714"/>
        <v>0</v>
      </c>
      <c r="CD275" s="111">
        <f t="shared" si="714"/>
        <v>0</v>
      </c>
      <c r="CE275" s="111">
        <f t="shared" si="714"/>
        <v>0</v>
      </c>
      <c r="CF275" s="111">
        <f t="shared" si="714"/>
        <v>0</v>
      </c>
      <c r="CG275" s="111">
        <f t="shared" si="714"/>
        <v>0</v>
      </c>
      <c r="CH275" s="111">
        <f t="shared" si="714"/>
        <v>0</v>
      </c>
      <c r="CI275" s="111">
        <f t="shared" si="714"/>
        <v>0</v>
      </c>
      <c r="CJ275" s="111">
        <f t="shared" si="714"/>
        <v>0</v>
      </c>
      <c r="CK275" s="111">
        <f t="shared" si="714"/>
        <v>0</v>
      </c>
      <c r="CL275" s="111">
        <f t="shared" si="714"/>
        <v>0</v>
      </c>
      <c r="CM275" s="111">
        <f t="shared" si="714"/>
        <v>2341</v>
      </c>
      <c r="CN275" s="111">
        <f t="shared" si="714"/>
        <v>1226</v>
      </c>
      <c r="CO275" s="111">
        <f t="shared" si="714"/>
        <v>0</v>
      </c>
      <c r="CP275" s="111">
        <f t="shared" si="714"/>
        <v>0</v>
      </c>
      <c r="CQ275" s="111">
        <f t="shared" si="714"/>
        <v>0</v>
      </c>
      <c r="CR275" s="111">
        <f t="shared" si="714"/>
        <v>0</v>
      </c>
      <c r="CS275" s="111">
        <f t="shared" si="714"/>
        <v>0</v>
      </c>
      <c r="CT275" s="111">
        <f t="shared" si="714"/>
        <v>0</v>
      </c>
    </row>
    <row r="276" spans="1:98" ht="20.100000000000001" customHeight="1" thickBot="1">
      <c r="A276" s="19">
        <v>1</v>
      </c>
      <c r="B276" s="20" t="s">
        <v>220</v>
      </c>
      <c r="C276" s="48">
        <v>350</v>
      </c>
      <c r="D276" s="48">
        <v>20</v>
      </c>
      <c r="E276" s="10">
        <f t="shared" ref="E276:E293" si="715">C276+D276</f>
        <v>370</v>
      </c>
      <c r="F276" s="21">
        <v>0</v>
      </c>
      <c r="G276" s="42">
        <v>0</v>
      </c>
      <c r="H276" s="10">
        <f t="shared" ref="H276:H295" si="716">F276+G276</f>
        <v>0</v>
      </c>
      <c r="I276" s="21">
        <v>0</v>
      </c>
      <c r="J276" s="21">
        <v>0</v>
      </c>
      <c r="K276" s="10">
        <f t="shared" ref="K276:K295" si="717">I276+J276</f>
        <v>0</v>
      </c>
      <c r="L276" s="57">
        <v>0</v>
      </c>
      <c r="M276" s="57">
        <v>0</v>
      </c>
      <c r="N276" s="10">
        <f>+L276+M276</f>
        <v>0</v>
      </c>
      <c r="O276" s="10">
        <f>+L276+I276+F276+C276</f>
        <v>350</v>
      </c>
      <c r="P276" s="23">
        <f>+M276+J276+G276+D276</f>
        <v>20</v>
      </c>
      <c r="Q276" s="10">
        <f t="shared" si="618"/>
        <v>370</v>
      </c>
      <c r="R276" s="65">
        <f>ROUND(C276*31.82%,2)+0.95</f>
        <v>112.32000000000001</v>
      </c>
      <c r="S276" s="65">
        <f t="shared" si="648"/>
        <v>3</v>
      </c>
      <c r="T276" s="65">
        <f t="shared" si="649"/>
        <v>0</v>
      </c>
      <c r="U276" s="65">
        <f t="shared" si="650"/>
        <v>0</v>
      </c>
      <c r="V276" s="65">
        <f t="shared" si="651"/>
        <v>0</v>
      </c>
      <c r="W276" s="65">
        <f t="shared" si="652"/>
        <v>0</v>
      </c>
      <c r="X276" s="70">
        <f>ROUND(L276*31.82%,2)</f>
        <v>0</v>
      </c>
      <c r="Y276" s="70">
        <f>ROUND(M276*15%,2)</f>
        <v>0</v>
      </c>
      <c r="Z276" s="83">
        <v>350</v>
      </c>
      <c r="AA276" s="83">
        <v>20</v>
      </c>
      <c r="AB276" s="83">
        <v>0</v>
      </c>
      <c r="AC276" s="83">
        <v>0</v>
      </c>
      <c r="AD276" s="83">
        <v>0</v>
      </c>
      <c r="AE276" s="83">
        <v>0</v>
      </c>
      <c r="AH276" s="86">
        <f>ROUND(Z276*56.82%-R276,2)+2.17</f>
        <v>88.72</v>
      </c>
      <c r="AI276" s="83">
        <f>ROUND(AA276*40%-S276,2)</f>
        <v>5</v>
      </c>
      <c r="AJ276" s="83">
        <f t="shared" ref="AJ276:AN291" si="718">ROUND(AB276*56.82%-T276,2)</f>
        <v>0</v>
      </c>
      <c r="AK276" s="83">
        <f>ROUND(AC276*40%-U276,2)</f>
        <v>0</v>
      </c>
      <c r="AL276" s="83">
        <f t="shared" si="718"/>
        <v>0</v>
      </c>
      <c r="AM276" s="83">
        <f>ROUND(AE276*40%-W276,2)</f>
        <v>0</v>
      </c>
      <c r="AN276" s="83">
        <f t="shared" si="718"/>
        <v>0</v>
      </c>
      <c r="AO276" s="83">
        <f>ROUND(AG276*40%-Y276,2)</f>
        <v>0</v>
      </c>
      <c r="AP276" s="70">
        <f t="shared" si="654"/>
        <v>201.04000000000002</v>
      </c>
      <c r="AQ276" s="70">
        <f t="shared" si="655"/>
        <v>8</v>
      </c>
      <c r="AR276" s="70">
        <f t="shared" si="656"/>
        <v>0</v>
      </c>
      <c r="AS276" s="70">
        <f t="shared" si="657"/>
        <v>0</v>
      </c>
      <c r="AT276" s="70">
        <f t="shared" si="658"/>
        <v>0</v>
      </c>
      <c r="AU276" s="70">
        <f t="shared" si="659"/>
        <v>0</v>
      </c>
      <c r="AV276" s="70">
        <f t="shared" si="660"/>
        <v>0</v>
      </c>
      <c r="AW276" s="70">
        <f t="shared" si="661"/>
        <v>0</v>
      </c>
      <c r="AX276" s="70">
        <f>ROUND(Z276*25%,2)+2.25</f>
        <v>89.75</v>
      </c>
      <c r="AY276" s="70">
        <f t="shared" ref="AY276:BE276" si="719">ROUND(AA276*25%,2)</f>
        <v>5</v>
      </c>
      <c r="AZ276" s="70">
        <f t="shared" si="719"/>
        <v>0</v>
      </c>
      <c r="BA276" s="70">
        <f t="shared" si="719"/>
        <v>0</v>
      </c>
      <c r="BB276" s="70">
        <f t="shared" si="719"/>
        <v>0</v>
      </c>
      <c r="BC276" s="70">
        <f t="shared" si="719"/>
        <v>0</v>
      </c>
      <c r="BD276" s="70">
        <f t="shared" si="719"/>
        <v>0</v>
      </c>
      <c r="BE276" s="70">
        <f t="shared" si="719"/>
        <v>0</v>
      </c>
      <c r="BF276" s="70">
        <f t="shared" si="662"/>
        <v>290.79000000000002</v>
      </c>
      <c r="BG276" s="70">
        <f t="shared" si="663"/>
        <v>13</v>
      </c>
      <c r="BH276" s="70">
        <f t="shared" si="664"/>
        <v>0</v>
      </c>
      <c r="BI276" s="70">
        <f t="shared" si="665"/>
        <v>0</v>
      </c>
      <c r="BJ276" s="70">
        <f t="shared" si="666"/>
        <v>0</v>
      </c>
      <c r="BK276" s="70">
        <f t="shared" si="667"/>
        <v>0</v>
      </c>
      <c r="BL276" s="70">
        <f t="shared" si="668"/>
        <v>0</v>
      </c>
      <c r="BM276" s="70">
        <f t="shared" si="669"/>
        <v>0</v>
      </c>
      <c r="BN276" s="70">
        <v>354.42</v>
      </c>
      <c r="BO276" s="70">
        <v>13</v>
      </c>
      <c r="BP276" s="70">
        <v>0</v>
      </c>
      <c r="BQ276" s="70">
        <v>0</v>
      </c>
      <c r="BR276" s="70">
        <v>0</v>
      </c>
      <c r="BS276" s="70">
        <v>0</v>
      </c>
      <c r="BT276" s="70">
        <v>0</v>
      </c>
      <c r="BU276" s="70">
        <v>0</v>
      </c>
      <c r="BV276" s="70">
        <f t="shared" si="670"/>
        <v>63.63</v>
      </c>
      <c r="BW276" s="70">
        <f t="shared" si="671"/>
        <v>0</v>
      </c>
      <c r="BX276" s="70">
        <f t="shared" si="672"/>
        <v>0</v>
      </c>
      <c r="BY276" s="70">
        <f t="shared" si="673"/>
        <v>0</v>
      </c>
      <c r="BZ276" s="70">
        <f t="shared" si="674"/>
        <v>0</v>
      </c>
      <c r="CA276" s="70">
        <f t="shared" si="675"/>
        <v>0</v>
      </c>
      <c r="CB276" s="70">
        <f t="shared" si="676"/>
        <v>0</v>
      </c>
      <c r="CC276" s="156">
        <f t="shared" si="677"/>
        <v>0</v>
      </c>
      <c r="CD276" s="121">
        <f t="shared" si="641"/>
        <v>63.63</v>
      </c>
      <c r="CE276" s="70">
        <f>ROUND(BW276*75%,2)</f>
        <v>0</v>
      </c>
      <c r="CF276" s="70">
        <f t="shared" si="678"/>
        <v>0</v>
      </c>
      <c r="CG276" s="70">
        <f t="shared" si="679"/>
        <v>0</v>
      </c>
      <c r="CH276" s="70">
        <f t="shared" si="680"/>
        <v>0</v>
      </c>
      <c r="CI276" s="70">
        <f t="shared" si="681"/>
        <v>0</v>
      </c>
      <c r="CJ276" s="70">
        <f t="shared" si="682"/>
        <v>0</v>
      </c>
      <c r="CK276" s="70">
        <f t="shared" si="683"/>
        <v>0</v>
      </c>
      <c r="CL276" s="70"/>
      <c r="CM276" s="70">
        <f t="shared" si="684"/>
        <v>354.42</v>
      </c>
      <c r="CN276" s="70">
        <f t="shared" si="685"/>
        <v>13</v>
      </c>
      <c r="CO276" s="70">
        <f t="shared" si="686"/>
        <v>0</v>
      </c>
      <c r="CP276" s="70">
        <f t="shared" si="687"/>
        <v>0</v>
      </c>
      <c r="CQ276" s="70">
        <f t="shared" si="688"/>
        <v>0</v>
      </c>
      <c r="CR276" s="70">
        <f t="shared" si="689"/>
        <v>0</v>
      </c>
      <c r="CS276" s="70">
        <f t="shared" si="690"/>
        <v>0</v>
      </c>
      <c r="CT276" s="70">
        <f t="shared" si="691"/>
        <v>0</v>
      </c>
    </row>
    <row r="277" spans="1:98" ht="20.100000000000001" customHeight="1">
      <c r="A277" s="19">
        <v>2</v>
      </c>
      <c r="B277" s="20" t="s">
        <v>221</v>
      </c>
      <c r="C277" s="21">
        <v>1039</v>
      </c>
      <c r="D277" s="21">
        <v>250</v>
      </c>
      <c r="E277" s="10">
        <f t="shared" si="715"/>
        <v>1289</v>
      </c>
      <c r="F277" s="21">
        <v>0</v>
      </c>
      <c r="G277" s="42">
        <v>0</v>
      </c>
      <c r="H277" s="10">
        <f t="shared" si="716"/>
        <v>0</v>
      </c>
      <c r="I277" s="21">
        <v>0</v>
      </c>
      <c r="J277" s="21">
        <v>20</v>
      </c>
      <c r="K277" s="10">
        <f t="shared" si="717"/>
        <v>20</v>
      </c>
      <c r="L277" s="42">
        <v>117</v>
      </c>
      <c r="M277" s="42">
        <v>176</v>
      </c>
      <c r="N277" s="10">
        <f t="shared" ref="N277:N295" si="720">+L277+M277</f>
        <v>293</v>
      </c>
      <c r="O277" s="10">
        <f t="shared" ref="O277:O295" si="721">+L277+I277+F277+C277</f>
        <v>1156</v>
      </c>
      <c r="P277" s="23">
        <f t="shared" ref="P277:P295" si="722">+M277+J277+G277+D277</f>
        <v>446</v>
      </c>
      <c r="Q277" s="10">
        <f t="shared" si="618"/>
        <v>1602</v>
      </c>
      <c r="R277" s="65">
        <f>ROUND(C277*31.82%,2)+2.93</f>
        <v>333.54</v>
      </c>
      <c r="S277" s="65">
        <f t="shared" si="648"/>
        <v>37.5</v>
      </c>
      <c r="T277" s="65">
        <f t="shared" si="649"/>
        <v>0</v>
      </c>
      <c r="U277" s="65">
        <f t="shared" si="650"/>
        <v>0</v>
      </c>
      <c r="V277" s="65">
        <f t="shared" si="651"/>
        <v>0</v>
      </c>
      <c r="W277" s="65">
        <f t="shared" si="652"/>
        <v>3</v>
      </c>
      <c r="X277" s="70">
        <f t="shared" ref="X277:X295" si="723">ROUND(L277*31.82%,2)</f>
        <v>37.229999999999997</v>
      </c>
      <c r="Y277" s="70">
        <f t="shared" ref="Y277:Y292" si="724">ROUND(M277*15%,2)</f>
        <v>26.4</v>
      </c>
      <c r="Z277" s="83">
        <v>904</v>
      </c>
      <c r="AA277" s="83">
        <v>250</v>
      </c>
      <c r="AB277" s="83">
        <v>0</v>
      </c>
      <c r="AC277" s="83">
        <v>0</v>
      </c>
      <c r="AD277" s="83">
        <v>0</v>
      </c>
      <c r="AE277" s="83">
        <v>84</v>
      </c>
      <c r="AF277" s="83">
        <v>300</v>
      </c>
      <c r="AG277" s="86">
        <v>245</v>
      </c>
      <c r="AH277" s="83">
        <f t="shared" ref="AH277:AH295" si="725">ROUND(Z277*56.82%-R277,2)</f>
        <v>180.11</v>
      </c>
      <c r="AI277" s="83">
        <f t="shared" ref="AI277:AI295" si="726">ROUND(AA277*40%-S277,2)</f>
        <v>62.5</v>
      </c>
      <c r="AJ277" s="83">
        <f t="shared" si="718"/>
        <v>0</v>
      </c>
      <c r="AK277" s="83">
        <f t="shared" ref="AK277:AK295" si="727">ROUND(AC277*40%-U277,2)</f>
        <v>0</v>
      </c>
      <c r="AL277" s="83">
        <f t="shared" si="718"/>
        <v>0</v>
      </c>
      <c r="AM277" s="83">
        <f t="shared" ref="AM277:AM295" si="728">ROUND(AE277*40%-W277,2)</f>
        <v>30.6</v>
      </c>
      <c r="AN277" s="83">
        <f t="shared" si="718"/>
        <v>133.22999999999999</v>
      </c>
      <c r="AO277" s="83">
        <f t="shared" ref="AO277:AO295" si="729">ROUND(AG277*40%-Y277,2)</f>
        <v>71.599999999999994</v>
      </c>
      <c r="AP277" s="70">
        <f t="shared" si="654"/>
        <v>513.65000000000009</v>
      </c>
      <c r="AQ277" s="70">
        <f t="shared" si="655"/>
        <v>100</v>
      </c>
      <c r="AR277" s="70">
        <f t="shared" si="656"/>
        <v>0</v>
      </c>
      <c r="AS277" s="70">
        <f t="shared" si="657"/>
        <v>0</v>
      </c>
      <c r="AT277" s="70">
        <f t="shared" si="658"/>
        <v>0</v>
      </c>
      <c r="AU277" s="86">
        <f t="shared" si="659"/>
        <v>33.6</v>
      </c>
      <c r="AV277" s="86">
        <f t="shared" si="660"/>
        <v>170.45999999999998</v>
      </c>
      <c r="AW277" s="70">
        <f t="shared" si="661"/>
        <v>98</v>
      </c>
      <c r="AX277" s="70">
        <f>ROUND(Z277*25%,2)</f>
        <v>226</v>
      </c>
      <c r="AY277" s="70">
        <f t="shared" ref="AY277:AY295" si="730">ROUND(AA277*25%,2)</f>
        <v>62.5</v>
      </c>
      <c r="AZ277" s="70">
        <f t="shared" ref="AZ277" si="731">ROUND(AB277*25%,2)</f>
        <v>0</v>
      </c>
      <c r="BA277" s="70">
        <f t="shared" ref="BA277" si="732">ROUND(AC277*25%,2)</f>
        <v>0</v>
      </c>
      <c r="BB277" s="70">
        <f t="shared" ref="BB277" si="733">ROUND(AD277*25%,2)</f>
        <v>0</v>
      </c>
      <c r="BC277" s="87">
        <f>ROUND(AE277*25%,2)-1.6</f>
        <v>19.399999999999999</v>
      </c>
      <c r="BD277" s="70">
        <f t="shared" ref="BD277" si="734">ROUND(AF277*25%,2)</f>
        <v>75</v>
      </c>
      <c r="BE277" s="70">
        <f t="shared" ref="BE277" si="735">ROUND(AG277*25%,2)</f>
        <v>61.25</v>
      </c>
      <c r="BF277" s="70">
        <f t="shared" si="662"/>
        <v>739.65000000000009</v>
      </c>
      <c r="BG277" s="70">
        <f t="shared" si="663"/>
        <v>162.5</v>
      </c>
      <c r="BH277" s="70">
        <f t="shared" si="664"/>
        <v>0</v>
      </c>
      <c r="BI277" s="70">
        <f t="shared" si="665"/>
        <v>0</v>
      </c>
      <c r="BJ277" s="70">
        <f t="shared" si="666"/>
        <v>0</v>
      </c>
      <c r="BK277" s="70">
        <f t="shared" si="667"/>
        <v>53</v>
      </c>
      <c r="BL277" s="70">
        <f t="shared" si="668"/>
        <v>245.45999999999998</v>
      </c>
      <c r="BM277" s="70">
        <f t="shared" si="669"/>
        <v>159.25</v>
      </c>
      <c r="BN277" s="70">
        <v>904.28</v>
      </c>
      <c r="BO277" s="70">
        <v>250</v>
      </c>
      <c r="BP277" s="70">
        <v>0</v>
      </c>
      <c r="BQ277" s="70">
        <v>0</v>
      </c>
      <c r="BR277" s="70">
        <v>0</v>
      </c>
      <c r="BS277" s="70">
        <v>84</v>
      </c>
      <c r="BT277" s="70">
        <v>300</v>
      </c>
      <c r="BU277" s="70">
        <v>245</v>
      </c>
      <c r="BV277" s="70">
        <f t="shared" si="670"/>
        <v>164.63</v>
      </c>
      <c r="BW277" s="70">
        <f t="shared" si="671"/>
        <v>87.5</v>
      </c>
      <c r="BX277" s="70">
        <f t="shared" si="672"/>
        <v>0</v>
      </c>
      <c r="BY277" s="70">
        <f t="shared" si="673"/>
        <v>0</v>
      </c>
      <c r="BZ277" s="70">
        <f t="shared" si="674"/>
        <v>0</v>
      </c>
      <c r="CA277" s="70">
        <f t="shared" si="675"/>
        <v>31</v>
      </c>
      <c r="CB277" s="70">
        <f t="shared" si="676"/>
        <v>54.54</v>
      </c>
      <c r="CC277" s="156">
        <f t="shared" si="677"/>
        <v>85.75</v>
      </c>
      <c r="CD277" s="121">
        <f t="shared" si="641"/>
        <v>164.63</v>
      </c>
      <c r="CE277" s="70">
        <f t="shared" ref="CE277:CE295" si="736">ROUND(BW277*75%,2)</f>
        <v>65.63</v>
      </c>
      <c r="CF277" s="70">
        <f t="shared" si="678"/>
        <v>0</v>
      </c>
      <c r="CG277" s="70">
        <f t="shared" si="679"/>
        <v>0</v>
      </c>
      <c r="CH277" s="70">
        <f t="shared" si="680"/>
        <v>0</v>
      </c>
      <c r="CI277" s="93">
        <f>CA277-31</f>
        <v>0</v>
      </c>
      <c r="CJ277" s="70">
        <f t="shared" si="682"/>
        <v>54.54</v>
      </c>
      <c r="CK277" s="70">
        <f t="shared" si="683"/>
        <v>85.75</v>
      </c>
      <c r="CL277" s="70"/>
      <c r="CM277" s="70">
        <f t="shared" si="684"/>
        <v>904.28000000000009</v>
      </c>
      <c r="CN277" s="70">
        <f t="shared" si="685"/>
        <v>228.13</v>
      </c>
      <c r="CO277" s="70">
        <f t="shared" si="686"/>
        <v>0</v>
      </c>
      <c r="CP277" s="70">
        <f t="shared" si="687"/>
        <v>0</v>
      </c>
      <c r="CQ277" s="70">
        <f t="shared" si="688"/>
        <v>0</v>
      </c>
      <c r="CR277" s="70">
        <f t="shared" si="689"/>
        <v>53</v>
      </c>
      <c r="CS277" s="70">
        <f t="shared" si="690"/>
        <v>300</v>
      </c>
      <c r="CT277" s="70">
        <f t="shared" si="691"/>
        <v>245</v>
      </c>
    </row>
    <row r="278" spans="1:98" ht="20.100000000000001" customHeight="1">
      <c r="A278" s="19">
        <v>3</v>
      </c>
      <c r="B278" s="20" t="s">
        <v>222</v>
      </c>
      <c r="C278" s="21">
        <v>1024</v>
      </c>
      <c r="D278" s="21">
        <v>900</v>
      </c>
      <c r="E278" s="10">
        <f t="shared" si="715"/>
        <v>1924</v>
      </c>
      <c r="F278" s="21">
        <v>0</v>
      </c>
      <c r="G278" s="42">
        <v>0</v>
      </c>
      <c r="H278" s="10">
        <f t="shared" si="716"/>
        <v>0</v>
      </c>
      <c r="I278" s="21">
        <v>5</v>
      </c>
      <c r="J278" s="21">
        <v>0</v>
      </c>
      <c r="K278" s="10">
        <f t="shared" si="717"/>
        <v>5</v>
      </c>
      <c r="L278" s="42">
        <v>0</v>
      </c>
      <c r="M278" s="42">
        <v>66</v>
      </c>
      <c r="N278" s="10">
        <f t="shared" si="720"/>
        <v>66</v>
      </c>
      <c r="O278" s="10">
        <f t="shared" si="721"/>
        <v>1029</v>
      </c>
      <c r="P278" s="23">
        <f t="shared" si="722"/>
        <v>966</v>
      </c>
      <c r="Q278" s="10">
        <f t="shared" si="618"/>
        <v>1995</v>
      </c>
      <c r="R278" s="65">
        <f t="shared" si="647"/>
        <v>325.83999999999997</v>
      </c>
      <c r="S278" s="65">
        <f t="shared" si="648"/>
        <v>135</v>
      </c>
      <c r="T278" s="65">
        <f t="shared" si="649"/>
        <v>0</v>
      </c>
      <c r="U278" s="65">
        <f t="shared" si="650"/>
        <v>0</v>
      </c>
      <c r="V278" s="65">
        <f t="shared" si="651"/>
        <v>1.59</v>
      </c>
      <c r="W278" s="65">
        <f t="shared" si="652"/>
        <v>0</v>
      </c>
      <c r="X278" s="70">
        <f t="shared" si="723"/>
        <v>0</v>
      </c>
      <c r="Y278" s="70">
        <f t="shared" si="724"/>
        <v>9.9</v>
      </c>
      <c r="Z278" s="83">
        <v>904</v>
      </c>
      <c r="AA278" s="83">
        <v>751</v>
      </c>
      <c r="AB278" s="83">
        <v>0</v>
      </c>
      <c r="AC278" s="83">
        <v>0</v>
      </c>
      <c r="AD278" s="83">
        <v>5</v>
      </c>
      <c r="AE278" s="83">
        <v>104</v>
      </c>
      <c r="AF278" s="83">
        <v>87</v>
      </c>
      <c r="AG278" s="83">
        <v>115</v>
      </c>
      <c r="AH278" s="83">
        <f t="shared" si="725"/>
        <v>187.81</v>
      </c>
      <c r="AI278" s="83">
        <f t="shared" si="726"/>
        <v>165.4</v>
      </c>
      <c r="AJ278" s="83">
        <f t="shared" si="718"/>
        <v>0</v>
      </c>
      <c r="AK278" s="83">
        <f t="shared" si="727"/>
        <v>0</v>
      </c>
      <c r="AL278" s="83">
        <f t="shared" si="718"/>
        <v>1.25</v>
      </c>
      <c r="AM278" s="83">
        <f t="shared" si="728"/>
        <v>41.6</v>
      </c>
      <c r="AN278" s="83">
        <f t="shared" si="718"/>
        <v>49.43</v>
      </c>
      <c r="AO278" s="83">
        <f t="shared" si="729"/>
        <v>36.1</v>
      </c>
      <c r="AP278" s="70">
        <f t="shared" si="654"/>
        <v>513.65</v>
      </c>
      <c r="AQ278" s="70">
        <f t="shared" si="655"/>
        <v>300.39999999999998</v>
      </c>
      <c r="AR278" s="70">
        <f t="shared" si="656"/>
        <v>0</v>
      </c>
      <c r="AS278" s="70">
        <f t="shared" si="657"/>
        <v>0</v>
      </c>
      <c r="AT278" s="70">
        <f t="shared" si="658"/>
        <v>2.84</v>
      </c>
      <c r="AU278" s="70">
        <f t="shared" si="659"/>
        <v>41.6</v>
      </c>
      <c r="AV278" s="70">
        <f t="shared" si="660"/>
        <v>49.43</v>
      </c>
      <c r="AW278" s="70">
        <f t="shared" si="661"/>
        <v>46</v>
      </c>
      <c r="AX278" s="93">
        <f>ROUND(Z278*16.66%,2)</f>
        <v>150.61000000000001</v>
      </c>
      <c r="AY278" s="94">
        <f>ROUND(AA278*16.66%,2)</f>
        <v>125.12</v>
      </c>
      <c r="AZ278" s="70">
        <f t="shared" ref="AZ278:AZ295" si="737">ROUND(AB278*25%,2)</f>
        <v>0</v>
      </c>
      <c r="BA278" s="70">
        <f t="shared" ref="BA278:BA295" si="738">ROUND(AC278*25%,2)</f>
        <v>0</v>
      </c>
      <c r="BB278" s="70">
        <f t="shared" ref="BB278:BB295" si="739">ROUND(AD278*25%,2)</f>
        <v>1.25</v>
      </c>
      <c r="BC278" s="70">
        <f t="shared" ref="BC278:BC295" si="740">ROUND(AE278*25%,2)</f>
        <v>26</v>
      </c>
      <c r="BD278" s="70">
        <f t="shared" ref="BD278:BD295" si="741">ROUND(AF278*25%,2)</f>
        <v>21.75</v>
      </c>
      <c r="BE278" s="70">
        <f t="shared" ref="BE278:BE295" si="742">ROUND(AG278*25%,2)</f>
        <v>28.75</v>
      </c>
      <c r="BF278" s="70">
        <f t="shared" si="662"/>
        <v>664.26</v>
      </c>
      <c r="BG278" s="70">
        <f t="shared" si="663"/>
        <v>425.52</v>
      </c>
      <c r="BH278" s="70">
        <f t="shared" si="664"/>
        <v>0</v>
      </c>
      <c r="BI278" s="70">
        <f t="shared" si="665"/>
        <v>0</v>
      </c>
      <c r="BJ278" s="70">
        <f t="shared" si="666"/>
        <v>4.09</v>
      </c>
      <c r="BK278" s="70">
        <f t="shared" si="667"/>
        <v>67.599999999999994</v>
      </c>
      <c r="BL278" s="70">
        <f t="shared" si="668"/>
        <v>71.180000000000007</v>
      </c>
      <c r="BM278" s="70">
        <f t="shared" si="669"/>
        <v>74.75</v>
      </c>
      <c r="BN278" s="70">
        <v>904.28</v>
      </c>
      <c r="BO278" s="70">
        <v>751</v>
      </c>
      <c r="BP278" s="70">
        <v>0</v>
      </c>
      <c r="BQ278" s="70">
        <v>0</v>
      </c>
      <c r="BR278" s="70">
        <v>5</v>
      </c>
      <c r="BS278" s="70">
        <v>104</v>
      </c>
      <c r="BT278" s="70">
        <v>87</v>
      </c>
      <c r="BU278" s="70">
        <v>115</v>
      </c>
      <c r="BV278" s="70">
        <f t="shared" si="670"/>
        <v>240.02</v>
      </c>
      <c r="BW278" s="70">
        <f t="shared" si="671"/>
        <v>325.48</v>
      </c>
      <c r="BX278" s="70">
        <f t="shared" si="672"/>
        <v>0</v>
      </c>
      <c r="BY278" s="70">
        <f t="shared" si="673"/>
        <v>0</v>
      </c>
      <c r="BZ278" s="70">
        <f t="shared" si="674"/>
        <v>0.91</v>
      </c>
      <c r="CA278" s="70">
        <f t="shared" si="675"/>
        <v>36.4</v>
      </c>
      <c r="CB278" s="70">
        <f t="shared" si="676"/>
        <v>15.82</v>
      </c>
      <c r="CC278" s="156">
        <f t="shared" si="677"/>
        <v>40.25</v>
      </c>
      <c r="CD278" s="121">
        <f t="shared" si="641"/>
        <v>240.02</v>
      </c>
      <c r="CE278" s="70">
        <f t="shared" si="736"/>
        <v>244.11</v>
      </c>
      <c r="CF278" s="70">
        <f t="shared" si="678"/>
        <v>0</v>
      </c>
      <c r="CG278" s="70">
        <f t="shared" si="679"/>
        <v>0</v>
      </c>
      <c r="CH278" s="70">
        <f t="shared" si="680"/>
        <v>0.91</v>
      </c>
      <c r="CI278" s="70">
        <f t="shared" si="681"/>
        <v>36.4</v>
      </c>
      <c r="CJ278" s="70">
        <f t="shared" si="682"/>
        <v>15.82</v>
      </c>
      <c r="CK278" s="70">
        <f t="shared" si="683"/>
        <v>40.25</v>
      </c>
      <c r="CL278" s="70"/>
      <c r="CM278" s="70">
        <f t="shared" si="684"/>
        <v>904.28</v>
      </c>
      <c r="CN278" s="70">
        <f t="shared" si="685"/>
        <v>669.63</v>
      </c>
      <c r="CO278" s="70">
        <f t="shared" si="686"/>
        <v>0</v>
      </c>
      <c r="CP278" s="70">
        <f t="shared" si="687"/>
        <v>0</v>
      </c>
      <c r="CQ278" s="70">
        <f t="shared" si="688"/>
        <v>5</v>
      </c>
      <c r="CR278" s="70">
        <f t="shared" si="689"/>
        <v>104</v>
      </c>
      <c r="CS278" s="70">
        <f t="shared" si="690"/>
        <v>87</v>
      </c>
      <c r="CT278" s="70">
        <f t="shared" si="691"/>
        <v>115</v>
      </c>
    </row>
    <row r="279" spans="1:98" ht="20.100000000000001" customHeight="1">
      <c r="A279" s="19">
        <v>4</v>
      </c>
      <c r="B279" s="20" t="s">
        <v>223</v>
      </c>
      <c r="C279" s="21">
        <v>696</v>
      </c>
      <c r="D279" s="21">
        <v>405</v>
      </c>
      <c r="E279" s="10">
        <f t="shared" si="715"/>
        <v>1101</v>
      </c>
      <c r="F279" s="21">
        <v>0</v>
      </c>
      <c r="G279" s="42">
        <v>0</v>
      </c>
      <c r="H279" s="10">
        <f t="shared" si="716"/>
        <v>0</v>
      </c>
      <c r="I279" s="21">
        <v>20</v>
      </c>
      <c r="J279" s="21">
        <v>7</v>
      </c>
      <c r="K279" s="10">
        <f t="shared" si="717"/>
        <v>27</v>
      </c>
      <c r="L279" s="42">
        <v>83</v>
      </c>
      <c r="M279" s="42">
        <v>130</v>
      </c>
      <c r="N279" s="10">
        <f t="shared" si="720"/>
        <v>213</v>
      </c>
      <c r="O279" s="10">
        <f t="shared" si="721"/>
        <v>799</v>
      </c>
      <c r="P279" s="23">
        <f t="shared" si="722"/>
        <v>542</v>
      </c>
      <c r="Q279" s="10">
        <f t="shared" si="618"/>
        <v>1341</v>
      </c>
      <c r="R279" s="65">
        <f t="shared" si="647"/>
        <v>221.47</v>
      </c>
      <c r="S279" s="65">
        <f t="shared" si="648"/>
        <v>60.75</v>
      </c>
      <c r="T279" s="65">
        <f t="shared" si="649"/>
        <v>0</v>
      </c>
      <c r="U279" s="65">
        <f t="shared" si="650"/>
        <v>0</v>
      </c>
      <c r="V279" s="65">
        <f t="shared" si="651"/>
        <v>6.36</v>
      </c>
      <c r="W279" s="65">
        <f t="shared" si="652"/>
        <v>1.05</v>
      </c>
      <c r="X279" s="70">
        <f t="shared" si="723"/>
        <v>26.41</v>
      </c>
      <c r="Y279" s="70">
        <f t="shared" si="724"/>
        <v>19.5</v>
      </c>
      <c r="Z279" s="83">
        <v>700</v>
      </c>
      <c r="AA279" s="83">
        <v>405</v>
      </c>
      <c r="AB279" s="83">
        <v>0</v>
      </c>
      <c r="AC279" s="83">
        <v>0</v>
      </c>
      <c r="AD279" s="83">
        <v>20</v>
      </c>
      <c r="AE279" s="83">
        <v>54</v>
      </c>
      <c r="AF279" s="83">
        <v>100</v>
      </c>
      <c r="AG279" s="83">
        <v>195</v>
      </c>
      <c r="AH279" s="83">
        <f t="shared" si="725"/>
        <v>176.27</v>
      </c>
      <c r="AI279" s="83">
        <f t="shared" si="726"/>
        <v>101.25</v>
      </c>
      <c r="AJ279" s="83">
        <f t="shared" si="718"/>
        <v>0</v>
      </c>
      <c r="AK279" s="83">
        <f t="shared" si="727"/>
        <v>0</v>
      </c>
      <c r="AL279" s="83">
        <f t="shared" si="718"/>
        <v>5</v>
      </c>
      <c r="AM279" s="83">
        <f t="shared" si="728"/>
        <v>20.55</v>
      </c>
      <c r="AN279" s="83">
        <f t="shared" si="718"/>
        <v>30.41</v>
      </c>
      <c r="AO279" s="83">
        <f t="shared" si="729"/>
        <v>58.5</v>
      </c>
      <c r="AP279" s="70">
        <f t="shared" si="654"/>
        <v>397.74</v>
      </c>
      <c r="AQ279" s="70">
        <f t="shared" si="655"/>
        <v>162</v>
      </c>
      <c r="AR279" s="70">
        <f t="shared" si="656"/>
        <v>0</v>
      </c>
      <c r="AS279" s="70">
        <f t="shared" si="657"/>
        <v>0</v>
      </c>
      <c r="AT279" s="70">
        <f t="shared" si="658"/>
        <v>11.36</v>
      </c>
      <c r="AU279" s="70">
        <f t="shared" si="659"/>
        <v>21.6</v>
      </c>
      <c r="AV279" s="84">
        <f t="shared" si="660"/>
        <v>56.82</v>
      </c>
      <c r="AW279" s="70">
        <f t="shared" si="661"/>
        <v>78</v>
      </c>
      <c r="AX279" s="70">
        <f t="shared" ref="AX279:AX295" si="743">ROUND(Z279*25%,2)</f>
        <v>175</v>
      </c>
      <c r="AY279" s="94">
        <f>ROUND(AA279*16.66%,2)</f>
        <v>67.47</v>
      </c>
      <c r="AZ279" s="70">
        <f t="shared" si="737"/>
        <v>0</v>
      </c>
      <c r="BA279" s="70">
        <f t="shared" si="738"/>
        <v>0</v>
      </c>
      <c r="BB279" s="70">
        <f t="shared" si="739"/>
        <v>5</v>
      </c>
      <c r="BC279" s="70">
        <f t="shared" si="740"/>
        <v>13.5</v>
      </c>
      <c r="BD279" s="70">
        <f t="shared" si="741"/>
        <v>25</v>
      </c>
      <c r="BE279" s="70">
        <f t="shared" si="742"/>
        <v>48.75</v>
      </c>
      <c r="BF279" s="70">
        <f t="shared" si="662"/>
        <v>572.74</v>
      </c>
      <c r="BG279" s="70">
        <f t="shared" si="663"/>
        <v>229.47</v>
      </c>
      <c r="BH279" s="70">
        <f t="shared" si="664"/>
        <v>0</v>
      </c>
      <c r="BI279" s="70">
        <f t="shared" si="665"/>
        <v>0</v>
      </c>
      <c r="BJ279" s="70">
        <f t="shared" si="666"/>
        <v>16.36</v>
      </c>
      <c r="BK279" s="70">
        <f t="shared" si="667"/>
        <v>35.1</v>
      </c>
      <c r="BL279" s="70">
        <f t="shared" si="668"/>
        <v>81.819999999999993</v>
      </c>
      <c r="BM279" s="70">
        <f t="shared" si="669"/>
        <v>126.75</v>
      </c>
      <c r="BN279" s="70">
        <v>700.28</v>
      </c>
      <c r="BO279" s="70">
        <v>408.5</v>
      </c>
      <c r="BP279" s="70">
        <v>0</v>
      </c>
      <c r="BQ279" s="70">
        <v>0</v>
      </c>
      <c r="BR279" s="70">
        <v>20</v>
      </c>
      <c r="BS279" s="70">
        <v>54</v>
      </c>
      <c r="BT279" s="70">
        <v>100</v>
      </c>
      <c r="BU279" s="70">
        <v>195</v>
      </c>
      <c r="BV279" s="70">
        <f t="shared" si="670"/>
        <v>127.54</v>
      </c>
      <c r="BW279" s="70">
        <f t="shared" si="671"/>
        <v>179.03</v>
      </c>
      <c r="BX279" s="70">
        <f t="shared" si="672"/>
        <v>0</v>
      </c>
      <c r="BY279" s="70">
        <f t="shared" si="673"/>
        <v>0</v>
      </c>
      <c r="BZ279" s="70">
        <f t="shared" si="674"/>
        <v>3.64</v>
      </c>
      <c r="CA279" s="70">
        <f t="shared" si="675"/>
        <v>18.899999999999999</v>
      </c>
      <c r="CB279" s="70">
        <f t="shared" si="676"/>
        <v>18.18</v>
      </c>
      <c r="CC279" s="156">
        <f t="shared" si="677"/>
        <v>68.25</v>
      </c>
      <c r="CD279" s="121">
        <f t="shared" si="641"/>
        <v>127.54</v>
      </c>
      <c r="CE279" s="70">
        <f t="shared" si="736"/>
        <v>134.27000000000001</v>
      </c>
      <c r="CF279" s="70">
        <f t="shared" si="678"/>
        <v>0</v>
      </c>
      <c r="CG279" s="70">
        <f t="shared" si="679"/>
        <v>0</v>
      </c>
      <c r="CH279" s="70">
        <f t="shared" si="680"/>
        <v>3.64</v>
      </c>
      <c r="CI279" s="70">
        <f t="shared" si="681"/>
        <v>18.899999999999999</v>
      </c>
      <c r="CJ279" s="70">
        <f t="shared" si="682"/>
        <v>18.18</v>
      </c>
      <c r="CK279" s="70">
        <f t="shared" si="683"/>
        <v>68.25</v>
      </c>
      <c r="CL279" s="70"/>
      <c r="CM279" s="70">
        <f t="shared" si="684"/>
        <v>700.28</v>
      </c>
      <c r="CN279" s="70">
        <f t="shared" si="685"/>
        <v>363.74</v>
      </c>
      <c r="CO279" s="70">
        <f t="shared" si="686"/>
        <v>0</v>
      </c>
      <c r="CP279" s="70">
        <f t="shared" si="687"/>
        <v>0</v>
      </c>
      <c r="CQ279" s="70">
        <f t="shared" si="688"/>
        <v>20</v>
      </c>
      <c r="CR279" s="70">
        <f t="shared" si="689"/>
        <v>54</v>
      </c>
      <c r="CS279" s="70">
        <f t="shared" si="690"/>
        <v>100</v>
      </c>
      <c r="CT279" s="70">
        <f t="shared" si="691"/>
        <v>195</v>
      </c>
    </row>
    <row r="280" spans="1:98" ht="20.100000000000001" customHeight="1">
      <c r="A280" s="19">
        <v>5</v>
      </c>
      <c r="B280" s="20" t="s">
        <v>224</v>
      </c>
      <c r="C280" s="21">
        <v>620</v>
      </c>
      <c r="D280" s="21">
        <v>461</v>
      </c>
      <c r="E280" s="10">
        <f t="shared" si="715"/>
        <v>1081</v>
      </c>
      <c r="F280" s="21">
        <v>0</v>
      </c>
      <c r="G280" s="42">
        <v>0</v>
      </c>
      <c r="H280" s="10">
        <f t="shared" si="716"/>
        <v>0</v>
      </c>
      <c r="I280" s="21">
        <v>100</v>
      </c>
      <c r="J280" s="21">
        <v>211</v>
      </c>
      <c r="K280" s="10">
        <f t="shared" si="717"/>
        <v>311</v>
      </c>
      <c r="L280" s="42">
        <v>64</v>
      </c>
      <c r="M280" s="42">
        <v>43</v>
      </c>
      <c r="N280" s="10">
        <f t="shared" si="720"/>
        <v>107</v>
      </c>
      <c r="O280" s="10">
        <f t="shared" si="721"/>
        <v>784</v>
      </c>
      <c r="P280" s="23">
        <f t="shared" si="722"/>
        <v>715</v>
      </c>
      <c r="Q280" s="10">
        <f t="shared" si="618"/>
        <v>1499</v>
      </c>
      <c r="R280" s="65">
        <f t="shared" si="647"/>
        <v>197.28</v>
      </c>
      <c r="S280" s="65">
        <f t="shared" si="648"/>
        <v>69.150000000000006</v>
      </c>
      <c r="T280" s="65">
        <f t="shared" si="649"/>
        <v>0</v>
      </c>
      <c r="U280" s="65">
        <f t="shared" si="650"/>
        <v>0</v>
      </c>
      <c r="V280" s="65">
        <f t="shared" si="651"/>
        <v>31.82</v>
      </c>
      <c r="W280" s="65">
        <f t="shared" si="652"/>
        <v>31.65</v>
      </c>
      <c r="X280" s="70">
        <f t="shared" si="723"/>
        <v>20.36</v>
      </c>
      <c r="Y280" s="70">
        <f t="shared" si="724"/>
        <v>6.45</v>
      </c>
      <c r="Z280" s="83">
        <v>624</v>
      </c>
      <c r="AA280" s="83">
        <v>461</v>
      </c>
      <c r="AB280" s="83">
        <v>0</v>
      </c>
      <c r="AC280" s="83">
        <v>0</v>
      </c>
      <c r="AD280" s="83">
        <v>95</v>
      </c>
      <c r="AE280" s="83">
        <v>254</v>
      </c>
      <c r="AF280" s="83">
        <v>80</v>
      </c>
      <c r="AG280" s="83">
        <v>109</v>
      </c>
      <c r="AH280" s="83">
        <f t="shared" si="725"/>
        <v>157.28</v>
      </c>
      <c r="AI280" s="83">
        <f t="shared" si="726"/>
        <v>115.25</v>
      </c>
      <c r="AJ280" s="83">
        <f t="shared" si="718"/>
        <v>0</v>
      </c>
      <c r="AK280" s="83">
        <f t="shared" si="727"/>
        <v>0</v>
      </c>
      <c r="AL280" s="83">
        <f t="shared" si="718"/>
        <v>22.16</v>
      </c>
      <c r="AM280" s="83">
        <f t="shared" si="728"/>
        <v>69.95</v>
      </c>
      <c r="AN280" s="83">
        <f t="shared" si="718"/>
        <v>25.1</v>
      </c>
      <c r="AO280" s="83">
        <f t="shared" si="729"/>
        <v>37.15</v>
      </c>
      <c r="AP280" s="70">
        <f t="shared" si="654"/>
        <v>354.56</v>
      </c>
      <c r="AQ280" s="70">
        <f t="shared" si="655"/>
        <v>184.4</v>
      </c>
      <c r="AR280" s="70">
        <f t="shared" si="656"/>
        <v>0</v>
      </c>
      <c r="AS280" s="70">
        <f t="shared" si="657"/>
        <v>0</v>
      </c>
      <c r="AT280" s="70">
        <f t="shared" si="658"/>
        <v>53.980000000000004</v>
      </c>
      <c r="AU280" s="70">
        <f t="shared" si="659"/>
        <v>101.6</v>
      </c>
      <c r="AV280" s="70">
        <f t="shared" si="660"/>
        <v>45.46</v>
      </c>
      <c r="AW280" s="70">
        <f t="shared" si="661"/>
        <v>43.6</v>
      </c>
      <c r="AX280" s="70">
        <f t="shared" si="743"/>
        <v>156</v>
      </c>
      <c r="AY280" s="70">
        <f t="shared" si="730"/>
        <v>115.25</v>
      </c>
      <c r="AZ280" s="70">
        <f t="shared" si="737"/>
        <v>0</v>
      </c>
      <c r="BA280" s="70">
        <f t="shared" si="738"/>
        <v>0</v>
      </c>
      <c r="BB280" s="70">
        <f t="shared" si="739"/>
        <v>23.75</v>
      </c>
      <c r="BC280" s="70">
        <f t="shared" si="740"/>
        <v>63.5</v>
      </c>
      <c r="BD280" s="70">
        <f t="shared" si="741"/>
        <v>20</v>
      </c>
      <c r="BE280" s="70">
        <f t="shared" si="742"/>
        <v>27.25</v>
      </c>
      <c r="BF280" s="70">
        <f t="shared" si="662"/>
        <v>510.56</v>
      </c>
      <c r="BG280" s="70">
        <f t="shared" si="663"/>
        <v>299.64999999999998</v>
      </c>
      <c r="BH280" s="70">
        <f t="shared" si="664"/>
        <v>0</v>
      </c>
      <c r="BI280" s="70">
        <f t="shared" si="665"/>
        <v>0</v>
      </c>
      <c r="BJ280" s="70">
        <f t="shared" si="666"/>
        <v>77.73</v>
      </c>
      <c r="BK280" s="70">
        <f t="shared" si="667"/>
        <v>165.1</v>
      </c>
      <c r="BL280" s="70">
        <f t="shared" si="668"/>
        <v>65.460000000000008</v>
      </c>
      <c r="BM280" s="70">
        <f t="shared" si="669"/>
        <v>70.849999999999994</v>
      </c>
      <c r="BN280" s="70">
        <v>624.28</v>
      </c>
      <c r="BO280" s="70">
        <v>461</v>
      </c>
      <c r="BP280" s="70">
        <v>0</v>
      </c>
      <c r="BQ280" s="70">
        <v>0</v>
      </c>
      <c r="BR280" s="70">
        <v>95</v>
      </c>
      <c r="BS280" s="70">
        <v>254</v>
      </c>
      <c r="BT280" s="70">
        <v>80</v>
      </c>
      <c r="BU280" s="70">
        <v>109</v>
      </c>
      <c r="BV280" s="70">
        <f t="shared" si="670"/>
        <v>113.72</v>
      </c>
      <c r="BW280" s="70">
        <f t="shared" si="671"/>
        <v>161.35</v>
      </c>
      <c r="BX280" s="70">
        <f t="shared" si="672"/>
        <v>0</v>
      </c>
      <c r="BY280" s="70">
        <f t="shared" si="673"/>
        <v>0</v>
      </c>
      <c r="BZ280" s="70">
        <f t="shared" si="674"/>
        <v>17.27</v>
      </c>
      <c r="CA280" s="70">
        <f t="shared" si="675"/>
        <v>88.9</v>
      </c>
      <c r="CB280" s="70">
        <f t="shared" si="676"/>
        <v>14.54</v>
      </c>
      <c r="CC280" s="156">
        <f t="shared" si="677"/>
        <v>38.15</v>
      </c>
      <c r="CD280" s="121">
        <f t="shared" si="641"/>
        <v>113.72</v>
      </c>
      <c r="CE280" s="70">
        <f t="shared" si="736"/>
        <v>121.01</v>
      </c>
      <c r="CF280" s="70">
        <f t="shared" si="678"/>
        <v>0</v>
      </c>
      <c r="CG280" s="70">
        <f t="shared" si="679"/>
        <v>0</v>
      </c>
      <c r="CH280" s="70">
        <f t="shared" si="680"/>
        <v>17.27</v>
      </c>
      <c r="CI280" s="70">
        <f t="shared" si="681"/>
        <v>88.9</v>
      </c>
      <c r="CJ280" s="70">
        <f t="shared" si="682"/>
        <v>14.54</v>
      </c>
      <c r="CK280" s="70">
        <f t="shared" si="683"/>
        <v>38.15</v>
      </c>
      <c r="CL280" s="70"/>
      <c r="CM280" s="70">
        <f t="shared" si="684"/>
        <v>624.28</v>
      </c>
      <c r="CN280" s="70">
        <f t="shared" si="685"/>
        <v>420.65999999999997</v>
      </c>
      <c r="CO280" s="70">
        <f t="shared" si="686"/>
        <v>0</v>
      </c>
      <c r="CP280" s="70">
        <f t="shared" si="687"/>
        <v>0</v>
      </c>
      <c r="CQ280" s="70">
        <f t="shared" si="688"/>
        <v>95</v>
      </c>
      <c r="CR280" s="70">
        <f t="shared" si="689"/>
        <v>254</v>
      </c>
      <c r="CS280" s="70">
        <f t="shared" si="690"/>
        <v>80</v>
      </c>
      <c r="CT280" s="70">
        <f t="shared" si="691"/>
        <v>109</v>
      </c>
    </row>
    <row r="281" spans="1:98" ht="20.100000000000001" customHeight="1">
      <c r="A281" s="19">
        <v>6</v>
      </c>
      <c r="B281" s="20" t="s">
        <v>225</v>
      </c>
      <c r="C281" s="30">
        <v>574</v>
      </c>
      <c r="D281" s="30">
        <v>380</v>
      </c>
      <c r="E281" s="10">
        <f t="shared" si="715"/>
        <v>954</v>
      </c>
      <c r="F281" s="21">
        <v>0</v>
      </c>
      <c r="G281" s="42">
        <v>0</v>
      </c>
      <c r="H281" s="10">
        <f t="shared" si="716"/>
        <v>0</v>
      </c>
      <c r="I281" s="21">
        <v>100</v>
      </c>
      <c r="J281" s="21">
        <v>270</v>
      </c>
      <c r="K281" s="10">
        <f t="shared" si="717"/>
        <v>370</v>
      </c>
      <c r="L281" s="42">
        <v>993</v>
      </c>
      <c r="M281" s="42">
        <v>341</v>
      </c>
      <c r="N281" s="10">
        <f t="shared" si="720"/>
        <v>1334</v>
      </c>
      <c r="O281" s="10">
        <f t="shared" si="721"/>
        <v>1667</v>
      </c>
      <c r="P281" s="23">
        <f t="shared" si="722"/>
        <v>991</v>
      </c>
      <c r="Q281" s="10">
        <f t="shared" si="618"/>
        <v>2658</v>
      </c>
      <c r="R281" s="65">
        <f t="shared" si="647"/>
        <v>182.65</v>
      </c>
      <c r="S281" s="65">
        <f t="shared" si="648"/>
        <v>57</v>
      </c>
      <c r="T281" s="65">
        <f t="shared" si="649"/>
        <v>0</v>
      </c>
      <c r="U281" s="65">
        <f t="shared" si="650"/>
        <v>0</v>
      </c>
      <c r="V281" s="65">
        <f>ROUND(I281*31.82%,2)+0.01</f>
        <v>31.830000000000002</v>
      </c>
      <c r="W281" s="65">
        <f t="shared" si="652"/>
        <v>40.5</v>
      </c>
      <c r="X281" s="70">
        <f t="shared" si="723"/>
        <v>315.97000000000003</v>
      </c>
      <c r="Y281" s="70">
        <f t="shared" si="724"/>
        <v>51.15</v>
      </c>
      <c r="Z281" s="83">
        <v>578</v>
      </c>
      <c r="AA281" s="83">
        <v>380</v>
      </c>
      <c r="AB281" s="83">
        <v>0</v>
      </c>
      <c r="AC281" s="83">
        <v>0</v>
      </c>
      <c r="AD281" s="83">
        <v>95</v>
      </c>
      <c r="AE281" s="83">
        <v>304</v>
      </c>
      <c r="AF281" s="83">
        <v>993</v>
      </c>
      <c r="AG281" s="86">
        <v>395</v>
      </c>
      <c r="AH281" s="83">
        <f t="shared" si="725"/>
        <v>145.77000000000001</v>
      </c>
      <c r="AI281" s="86">
        <f>ROUND(AA281*40%-S281,2)-47</f>
        <v>48</v>
      </c>
      <c r="AJ281" s="83">
        <f t="shared" si="718"/>
        <v>0</v>
      </c>
      <c r="AK281" s="83">
        <f t="shared" si="727"/>
        <v>0</v>
      </c>
      <c r="AL281" s="83">
        <f t="shared" si="718"/>
        <v>22.15</v>
      </c>
      <c r="AM281" s="83">
        <f t="shared" si="728"/>
        <v>81.099999999999994</v>
      </c>
      <c r="AN281" s="83">
        <f t="shared" si="718"/>
        <v>248.25</v>
      </c>
      <c r="AO281" s="83">
        <f t="shared" si="729"/>
        <v>106.85</v>
      </c>
      <c r="AP281" s="70">
        <f t="shared" si="654"/>
        <v>328.42</v>
      </c>
      <c r="AQ281" s="70">
        <f t="shared" si="655"/>
        <v>105</v>
      </c>
      <c r="AR281" s="70">
        <f t="shared" si="656"/>
        <v>0</v>
      </c>
      <c r="AS281" s="70">
        <f t="shared" si="657"/>
        <v>0</v>
      </c>
      <c r="AT281" s="70">
        <f t="shared" si="658"/>
        <v>53.980000000000004</v>
      </c>
      <c r="AU281" s="86">
        <f t="shared" si="659"/>
        <v>121.6</v>
      </c>
      <c r="AV281" s="86">
        <f t="shared" si="660"/>
        <v>564.22</v>
      </c>
      <c r="AW281" s="70">
        <f t="shared" si="661"/>
        <v>158</v>
      </c>
      <c r="AX281" s="93">
        <f>ROUND(Z281*16.66%,2)</f>
        <v>96.29</v>
      </c>
      <c r="AY281" s="94">
        <f>ROUND(AA281*16.66%,2)</f>
        <v>63.31</v>
      </c>
      <c r="AZ281" s="70">
        <f t="shared" si="737"/>
        <v>0</v>
      </c>
      <c r="BA281" s="70">
        <f t="shared" si="738"/>
        <v>0</v>
      </c>
      <c r="BB281" s="70">
        <f t="shared" si="739"/>
        <v>23.75</v>
      </c>
      <c r="BC281" s="70">
        <f t="shared" si="740"/>
        <v>76</v>
      </c>
      <c r="BD281" s="70">
        <f t="shared" si="741"/>
        <v>248.25</v>
      </c>
      <c r="BE281" s="70">
        <f t="shared" si="742"/>
        <v>98.75</v>
      </c>
      <c r="BF281" s="70">
        <f t="shared" si="662"/>
        <v>424.71000000000004</v>
      </c>
      <c r="BG281" s="70">
        <f t="shared" si="663"/>
        <v>168.31</v>
      </c>
      <c r="BH281" s="70">
        <f t="shared" si="664"/>
        <v>0</v>
      </c>
      <c r="BI281" s="70">
        <f t="shared" si="665"/>
        <v>0</v>
      </c>
      <c r="BJ281" s="70">
        <f t="shared" si="666"/>
        <v>77.73</v>
      </c>
      <c r="BK281" s="70">
        <f t="shared" si="667"/>
        <v>197.6</v>
      </c>
      <c r="BL281" s="70">
        <f t="shared" si="668"/>
        <v>812.47</v>
      </c>
      <c r="BM281" s="70">
        <f t="shared" si="669"/>
        <v>256.75</v>
      </c>
      <c r="BN281" s="70">
        <v>578.28</v>
      </c>
      <c r="BO281" s="70">
        <v>380</v>
      </c>
      <c r="BP281" s="70">
        <v>0</v>
      </c>
      <c r="BQ281" s="70">
        <v>0</v>
      </c>
      <c r="BR281" s="70">
        <v>95</v>
      </c>
      <c r="BS281" s="70">
        <v>304</v>
      </c>
      <c r="BT281" s="70">
        <v>993</v>
      </c>
      <c r="BU281" s="70">
        <v>395</v>
      </c>
      <c r="BV281" s="70">
        <f t="shared" si="670"/>
        <v>153.57</v>
      </c>
      <c r="BW281" s="70">
        <f t="shared" si="671"/>
        <v>211.69</v>
      </c>
      <c r="BX281" s="70">
        <f t="shared" si="672"/>
        <v>0</v>
      </c>
      <c r="BY281" s="70">
        <f t="shared" si="673"/>
        <v>0</v>
      </c>
      <c r="BZ281" s="70">
        <f t="shared" si="674"/>
        <v>17.27</v>
      </c>
      <c r="CA281" s="70">
        <f t="shared" si="675"/>
        <v>106.4</v>
      </c>
      <c r="CB281" s="70">
        <f t="shared" si="676"/>
        <v>180.53</v>
      </c>
      <c r="CC281" s="156">
        <f t="shared" si="677"/>
        <v>138.25</v>
      </c>
      <c r="CD281" s="70">
        <f>ROUND(BV281*75%,2)</f>
        <v>115.18</v>
      </c>
      <c r="CE281" s="70">
        <f t="shared" si="736"/>
        <v>158.77000000000001</v>
      </c>
      <c r="CF281" s="70">
        <f t="shared" si="678"/>
        <v>0</v>
      </c>
      <c r="CG281" s="70">
        <f t="shared" si="679"/>
        <v>0</v>
      </c>
      <c r="CH281" s="70">
        <f t="shared" si="680"/>
        <v>17.27</v>
      </c>
      <c r="CI281" s="70">
        <f t="shared" si="681"/>
        <v>106.4</v>
      </c>
      <c r="CJ281" s="70">
        <f t="shared" si="682"/>
        <v>180.53</v>
      </c>
      <c r="CK281" s="70">
        <f t="shared" si="683"/>
        <v>138.25</v>
      </c>
      <c r="CL281" s="70">
        <v>38.39</v>
      </c>
      <c r="CM281" s="70">
        <f t="shared" si="684"/>
        <v>578.28</v>
      </c>
      <c r="CN281" s="70">
        <f t="shared" si="685"/>
        <v>327.08000000000004</v>
      </c>
      <c r="CO281" s="70">
        <f t="shared" si="686"/>
        <v>0</v>
      </c>
      <c r="CP281" s="70">
        <f t="shared" si="687"/>
        <v>0</v>
      </c>
      <c r="CQ281" s="70">
        <f t="shared" si="688"/>
        <v>95</v>
      </c>
      <c r="CR281" s="70">
        <f t="shared" si="689"/>
        <v>304</v>
      </c>
      <c r="CS281" s="70">
        <f t="shared" si="690"/>
        <v>993</v>
      </c>
      <c r="CT281" s="70">
        <f t="shared" si="691"/>
        <v>395</v>
      </c>
    </row>
    <row r="282" spans="1:98" ht="20.100000000000001" customHeight="1">
      <c r="A282" s="43">
        <v>7</v>
      </c>
      <c r="B282" s="34" t="s">
        <v>226</v>
      </c>
      <c r="C282" s="21">
        <v>204</v>
      </c>
      <c r="D282" s="21">
        <v>0</v>
      </c>
      <c r="E282" s="10">
        <f t="shared" si="715"/>
        <v>204</v>
      </c>
      <c r="F282" s="21">
        <v>350</v>
      </c>
      <c r="G282" s="42">
        <v>700</v>
      </c>
      <c r="H282" s="10">
        <f t="shared" si="716"/>
        <v>1050</v>
      </c>
      <c r="I282" s="21">
        <v>58</v>
      </c>
      <c r="J282" s="21">
        <v>0</v>
      </c>
      <c r="K282" s="10">
        <f t="shared" si="717"/>
        <v>58</v>
      </c>
      <c r="L282" s="42">
        <v>463</v>
      </c>
      <c r="M282" s="42">
        <v>0</v>
      </c>
      <c r="N282" s="10">
        <f t="shared" si="720"/>
        <v>463</v>
      </c>
      <c r="O282" s="10">
        <f t="shared" si="721"/>
        <v>1075</v>
      </c>
      <c r="P282" s="23">
        <f t="shared" si="722"/>
        <v>700</v>
      </c>
      <c r="Q282" s="10">
        <f t="shared" si="618"/>
        <v>1775</v>
      </c>
      <c r="R282" s="65">
        <f t="shared" si="647"/>
        <v>64.91</v>
      </c>
      <c r="S282" s="65">
        <f t="shared" si="648"/>
        <v>0</v>
      </c>
      <c r="T282" s="65">
        <f t="shared" si="649"/>
        <v>111.37</v>
      </c>
      <c r="U282" s="65">
        <f t="shared" si="650"/>
        <v>105</v>
      </c>
      <c r="V282" s="65">
        <f t="shared" si="651"/>
        <v>18.46</v>
      </c>
      <c r="W282" s="65">
        <f t="shared" si="652"/>
        <v>0</v>
      </c>
      <c r="X282" s="70">
        <f t="shared" si="723"/>
        <v>147.33000000000001</v>
      </c>
      <c r="Y282" s="70">
        <f t="shared" si="724"/>
        <v>0</v>
      </c>
      <c r="Z282" s="83">
        <v>208</v>
      </c>
      <c r="AA282" s="83">
        <v>0</v>
      </c>
      <c r="AB282" s="83">
        <v>335</v>
      </c>
      <c r="AC282" s="83">
        <v>1235</v>
      </c>
      <c r="AD282" s="83">
        <v>58</v>
      </c>
      <c r="AE282" s="83">
        <v>64</v>
      </c>
      <c r="AF282" s="83">
        <v>463</v>
      </c>
      <c r="AG282" s="83">
        <v>0</v>
      </c>
      <c r="AH282" s="83">
        <f t="shared" si="725"/>
        <v>53.28</v>
      </c>
      <c r="AI282" s="83">
        <f t="shared" si="726"/>
        <v>0</v>
      </c>
      <c r="AJ282" s="83">
        <f>ROUND(AB282*56.82%-T282,2)-0.01</f>
        <v>78.97</v>
      </c>
      <c r="AK282" s="83">
        <f t="shared" si="727"/>
        <v>389</v>
      </c>
      <c r="AL282" s="83">
        <f t="shared" si="718"/>
        <v>14.5</v>
      </c>
      <c r="AM282" s="83">
        <f t="shared" si="728"/>
        <v>25.6</v>
      </c>
      <c r="AN282" s="83">
        <f t="shared" si="718"/>
        <v>115.75</v>
      </c>
      <c r="AO282" s="83">
        <f t="shared" si="729"/>
        <v>0</v>
      </c>
      <c r="AP282" s="70">
        <f t="shared" si="654"/>
        <v>118.19</v>
      </c>
      <c r="AQ282" s="70">
        <f t="shared" si="655"/>
        <v>0</v>
      </c>
      <c r="AR282" s="70">
        <f t="shared" si="656"/>
        <v>190.34</v>
      </c>
      <c r="AS282" s="70">
        <f t="shared" si="657"/>
        <v>494</v>
      </c>
      <c r="AT282" s="70">
        <f t="shared" si="658"/>
        <v>32.96</v>
      </c>
      <c r="AU282" s="86">
        <f t="shared" si="659"/>
        <v>25.6</v>
      </c>
      <c r="AV282" s="70">
        <f t="shared" si="660"/>
        <v>263.08000000000004</v>
      </c>
      <c r="AW282" s="70">
        <f t="shared" si="661"/>
        <v>0</v>
      </c>
      <c r="AX282" s="70">
        <f t="shared" si="743"/>
        <v>52</v>
      </c>
      <c r="AY282" s="70">
        <f t="shared" si="730"/>
        <v>0</v>
      </c>
      <c r="AZ282" s="70">
        <f t="shared" si="737"/>
        <v>83.75</v>
      </c>
      <c r="BA282" s="70">
        <f t="shared" si="738"/>
        <v>308.75</v>
      </c>
      <c r="BB282" s="70">
        <f t="shared" si="739"/>
        <v>14.5</v>
      </c>
      <c r="BC282" s="87">
        <f>ROUND(AE282*25%,2)-16</f>
        <v>0</v>
      </c>
      <c r="BD282" s="70">
        <f t="shared" si="741"/>
        <v>115.75</v>
      </c>
      <c r="BE282" s="70">
        <f t="shared" si="742"/>
        <v>0</v>
      </c>
      <c r="BF282" s="70">
        <f t="shared" si="662"/>
        <v>170.19</v>
      </c>
      <c r="BG282" s="70">
        <f t="shared" si="663"/>
        <v>0</v>
      </c>
      <c r="BH282" s="70">
        <f t="shared" si="664"/>
        <v>274.09000000000003</v>
      </c>
      <c r="BI282" s="70">
        <f t="shared" si="665"/>
        <v>802.75</v>
      </c>
      <c r="BJ282" s="70">
        <f t="shared" si="666"/>
        <v>47.46</v>
      </c>
      <c r="BK282" s="70">
        <f t="shared" si="667"/>
        <v>25.6</v>
      </c>
      <c r="BL282" s="70">
        <f t="shared" si="668"/>
        <v>378.83000000000004</v>
      </c>
      <c r="BM282" s="70">
        <f t="shared" si="669"/>
        <v>0</v>
      </c>
      <c r="BN282" s="70">
        <v>208.56</v>
      </c>
      <c r="BO282" s="70">
        <v>0</v>
      </c>
      <c r="BP282" s="70">
        <v>335</v>
      </c>
      <c r="BQ282" s="70">
        <v>1235</v>
      </c>
      <c r="BR282" s="70">
        <v>58</v>
      </c>
      <c r="BS282" s="70">
        <v>64</v>
      </c>
      <c r="BT282" s="70">
        <v>463</v>
      </c>
      <c r="BU282" s="70">
        <v>0</v>
      </c>
      <c r="BV282" s="70">
        <f t="shared" si="670"/>
        <v>38.369999999999997</v>
      </c>
      <c r="BW282" s="70">
        <f t="shared" si="671"/>
        <v>0</v>
      </c>
      <c r="BX282" s="70">
        <f t="shared" si="672"/>
        <v>60.91</v>
      </c>
      <c r="BY282" s="70">
        <f t="shared" si="673"/>
        <v>432.25</v>
      </c>
      <c r="BZ282" s="70">
        <f t="shared" si="674"/>
        <v>10.54</v>
      </c>
      <c r="CA282" s="70">
        <f t="shared" si="675"/>
        <v>38.4</v>
      </c>
      <c r="CB282" s="70">
        <f t="shared" si="676"/>
        <v>84.17</v>
      </c>
      <c r="CC282" s="156">
        <f t="shared" si="677"/>
        <v>0</v>
      </c>
      <c r="CD282" s="121">
        <f t="shared" si="641"/>
        <v>38.369999999999997</v>
      </c>
      <c r="CE282" s="70">
        <f t="shared" si="736"/>
        <v>0</v>
      </c>
      <c r="CF282" s="70">
        <f t="shared" si="678"/>
        <v>60.91</v>
      </c>
      <c r="CG282" s="70">
        <f t="shared" si="679"/>
        <v>432.25</v>
      </c>
      <c r="CH282" s="70">
        <f t="shared" si="680"/>
        <v>10.54</v>
      </c>
      <c r="CI282" s="70">
        <f t="shared" si="681"/>
        <v>38.4</v>
      </c>
      <c r="CJ282" s="70">
        <f t="shared" si="682"/>
        <v>84.17</v>
      </c>
      <c r="CK282" s="70">
        <f t="shared" si="683"/>
        <v>0</v>
      </c>
      <c r="CL282" s="70"/>
      <c r="CM282" s="70">
        <f t="shared" si="684"/>
        <v>208.56</v>
      </c>
      <c r="CN282" s="70">
        <f t="shared" si="685"/>
        <v>0</v>
      </c>
      <c r="CO282" s="70">
        <f t="shared" si="686"/>
        <v>335</v>
      </c>
      <c r="CP282" s="70">
        <f t="shared" si="687"/>
        <v>1235</v>
      </c>
      <c r="CQ282" s="70">
        <f t="shared" si="688"/>
        <v>58</v>
      </c>
      <c r="CR282" s="70">
        <f t="shared" si="689"/>
        <v>64</v>
      </c>
      <c r="CS282" s="70">
        <f t="shared" si="690"/>
        <v>463.00000000000006</v>
      </c>
      <c r="CT282" s="70">
        <f t="shared" si="691"/>
        <v>0</v>
      </c>
    </row>
    <row r="283" spans="1:98" ht="20.100000000000001" customHeight="1">
      <c r="A283" s="19">
        <v>8</v>
      </c>
      <c r="B283" s="20" t="s">
        <v>227</v>
      </c>
      <c r="C283" s="21">
        <v>0</v>
      </c>
      <c r="D283" s="21">
        <v>0</v>
      </c>
      <c r="E283" s="10">
        <f t="shared" si="715"/>
        <v>0</v>
      </c>
      <c r="F283" s="21">
        <v>461</v>
      </c>
      <c r="G283" s="42">
        <v>800</v>
      </c>
      <c r="H283" s="10">
        <f t="shared" si="716"/>
        <v>1261</v>
      </c>
      <c r="I283" s="21">
        <v>543</v>
      </c>
      <c r="J283" s="21">
        <v>160</v>
      </c>
      <c r="K283" s="10">
        <f t="shared" si="717"/>
        <v>703</v>
      </c>
      <c r="L283" s="42">
        <v>0</v>
      </c>
      <c r="M283" s="42">
        <v>0</v>
      </c>
      <c r="N283" s="10">
        <f t="shared" si="720"/>
        <v>0</v>
      </c>
      <c r="O283" s="10">
        <f t="shared" si="721"/>
        <v>1004</v>
      </c>
      <c r="P283" s="23">
        <f t="shared" si="722"/>
        <v>960</v>
      </c>
      <c r="Q283" s="10">
        <f t="shared" si="618"/>
        <v>1964</v>
      </c>
      <c r="R283" s="65">
        <f t="shared" si="647"/>
        <v>0</v>
      </c>
      <c r="S283" s="65">
        <f t="shared" si="648"/>
        <v>0</v>
      </c>
      <c r="T283" s="65">
        <f t="shared" si="649"/>
        <v>146.69</v>
      </c>
      <c r="U283" s="65">
        <f t="shared" si="650"/>
        <v>120</v>
      </c>
      <c r="V283" s="65">
        <f t="shared" si="651"/>
        <v>172.78</v>
      </c>
      <c r="W283" s="65">
        <f t="shared" si="652"/>
        <v>24</v>
      </c>
      <c r="X283" s="70">
        <f t="shared" si="723"/>
        <v>0</v>
      </c>
      <c r="Y283" s="70">
        <f t="shared" si="724"/>
        <v>0</v>
      </c>
      <c r="Z283" s="83">
        <v>0</v>
      </c>
      <c r="AA283" s="83">
        <v>0</v>
      </c>
      <c r="AB283" s="83">
        <v>446</v>
      </c>
      <c r="AC283" s="83">
        <v>1335</v>
      </c>
      <c r="AD283" s="83">
        <v>538</v>
      </c>
      <c r="AE283" s="83">
        <v>184</v>
      </c>
      <c r="AF283" s="83">
        <v>0</v>
      </c>
      <c r="AG283" s="83">
        <v>0</v>
      </c>
      <c r="AH283" s="83">
        <f t="shared" si="725"/>
        <v>0</v>
      </c>
      <c r="AI283" s="83">
        <f t="shared" si="726"/>
        <v>0</v>
      </c>
      <c r="AJ283" s="83">
        <f t="shared" si="718"/>
        <v>106.73</v>
      </c>
      <c r="AK283" s="83">
        <f t="shared" si="727"/>
        <v>414</v>
      </c>
      <c r="AL283" s="83">
        <f t="shared" si="718"/>
        <v>132.91</v>
      </c>
      <c r="AM283" s="83">
        <f t="shared" si="728"/>
        <v>49.6</v>
      </c>
      <c r="AN283" s="83">
        <f t="shared" si="718"/>
        <v>0</v>
      </c>
      <c r="AO283" s="83">
        <f t="shared" si="729"/>
        <v>0</v>
      </c>
      <c r="AP283" s="70">
        <f t="shared" si="654"/>
        <v>0</v>
      </c>
      <c r="AQ283" s="70">
        <f t="shared" si="655"/>
        <v>0</v>
      </c>
      <c r="AR283" s="70">
        <f t="shared" si="656"/>
        <v>253.42000000000002</v>
      </c>
      <c r="AS283" s="86">
        <f t="shared" si="657"/>
        <v>534</v>
      </c>
      <c r="AT283" s="70">
        <f t="shared" si="658"/>
        <v>305.69</v>
      </c>
      <c r="AU283" s="86">
        <f t="shared" si="659"/>
        <v>73.599999999999994</v>
      </c>
      <c r="AV283" s="70">
        <f t="shared" si="660"/>
        <v>0</v>
      </c>
      <c r="AW283" s="70">
        <f t="shared" si="661"/>
        <v>0</v>
      </c>
      <c r="AX283" s="70">
        <f t="shared" si="743"/>
        <v>0</v>
      </c>
      <c r="AY283" s="70">
        <f t="shared" si="730"/>
        <v>0</v>
      </c>
      <c r="AZ283" s="70">
        <f t="shared" si="737"/>
        <v>111.5</v>
      </c>
      <c r="BA283" s="70">
        <f t="shared" si="738"/>
        <v>333.75</v>
      </c>
      <c r="BB283" s="70">
        <f t="shared" si="739"/>
        <v>134.5</v>
      </c>
      <c r="BC283" s="87">
        <f>ROUND(AE283*25%,2)-46</f>
        <v>0</v>
      </c>
      <c r="BD283" s="70">
        <f t="shared" si="741"/>
        <v>0</v>
      </c>
      <c r="BE283" s="70">
        <f t="shared" si="742"/>
        <v>0</v>
      </c>
      <c r="BF283" s="70">
        <f t="shared" si="662"/>
        <v>0</v>
      </c>
      <c r="BG283" s="70">
        <f t="shared" si="663"/>
        <v>0</v>
      </c>
      <c r="BH283" s="70">
        <f t="shared" si="664"/>
        <v>364.92</v>
      </c>
      <c r="BI283" s="70">
        <f t="shared" si="665"/>
        <v>867.75</v>
      </c>
      <c r="BJ283" s="70">
        <f t="shared" si="666"/>
        <v>440.19</v>
      </c>
      <c r="BK283" s="70">
        <f t="shared" si="667"/>
        <v>73.599999999999994</v>
      </c>
      <c r="BL283" s="70">
        <f t="shared" si="668"/>
        <v>0</v>
      </c>
      <c r="BM283" s="70">
        <f t="shared" si="669"/>
        <v>0</v>
      </c>
      <c r="BN283" s="70">
        <v>0</v>
      </c>
      <c r="BO283" s="70">
        <v>0</v>
      </c>
      <c r="BP283" s="70">
        <v>446</v>
      </c>
      <c r="BQ283" s="70">
        <v>1335</v>
      </c>
      <c r="BR283" s="70">
        <v>538</v>
      </c>
      <c r="BS283" s="70">
        <v>184</v>
      </c>
      <c r="BT283" s="70">
        <v>0</v>
      </c>
      <c r="BU283" s="70">
        <v>0</v>
      </c>
      <c r="BV283" s="70">
        <f t="shared" si="670"/>
        <v>0</v>
      </c>
      <c r="BW283" s="70">
        <f t="shared" si="671"/>
        <v>0</v>
      </c>
      <c r="BX283" s="70">
        <f t="shared" si="672"/>
        <v>81.08</v>
      </c>
      <c r="BY283" s="70">
        <f t="shared" si="673"/>
        <v>467.25</v>
      </c>
      <c r="BZ283" s="70">
        <f t="shared" si="674"/>
        <v>97.81</v>
      </c>
      <c r="CA283" s="70">
        <f t="shared" si="675"/>
        <v>110.4</v>
      </c>
      <c r="CB283" s="70">
        <f t="shared" si="676"/>
        <v>0</v>
      </c>
      <c r="CC283" s="156">
        <f t="shared" si="677"/>
        <v>0</v>
      </c>
      <c r="CD283" s="121">
        <f t="shared" si="641"/>
        <v>0</v>
      </c>
      <c r="CE283" s="70">
        <f t="shared" si="736"/>
        <v>0</v>
      </c>
      <c r="CF283" s="70">
        <f t="shared" si="678"/>
        <v>81.08</v>
      </c>
      <c r="CG283" s="70">
        <f t="shared" si="679"/>
        <v>467.25</v>
      </c>
      <c r="CH283" s="70">
        <f t="shared" si="680"/>
        <v>97.81</v>
      </c>
      <c r="CI283" s="70">
        <f t="shared" si="681"/>
        <v>110.4</v>
      </c>
      <c r="CJ283" s="70">
        <f t="shared" si="682"/>
        <v>0</v>
      </c>
      <c r="CK283" s="70">
        <f t="shared" si="683"/>
        <v>0</v>
      </c>
      <c r="CL283" s="70"/>
      <c r="CM283" s="70">
        <f t="shared" si="684"/>
        <v>0</v>
      </c>
      <c r="CN283" s="70">
        <f t="shared" si="685"/>
        <v>0</v>
      </c>
      <c r="CO283" s="70">
        <f t="shared" si="686"/>
        <v>446</v>
      </c>
      <c r="CP283" s="70">
        <f t="shared" si="687"/>
        <v>1335</v>
      </c>
      <c r="CQ283" s="70">
        <f t="shared" si="688"/>
        <v>538</v>
      </c>
      <c r="CR283" s="70">
        <f t="shared" si="689"/>
        <v>184</v>
      </c>
      <c r="CS283" s="70">
        <f t="shared" si="690"/>
        <v>0</v>
      </c>
      <c r="CT283" s="70">
        <f t="shared" si="691"/>
        <v>0</v>
      </c>
    </row>
    <row r="284" spans="1:98" ht="20.100000000000001" customHeight="1">
      <c r="A284" s="19">
        <v>9</v>
      </c>
      <c r="B284" s="20" t="s">
        <v>228</v>
      </c>
      <c r="C284" s="21">
        <v>600</v>
      </c>
      <c r="D284" s="21">
        <v>287</v>
      </c>
      <c r="E284" s="10">
        <f t="shared" si="715"/>
        <v>887</v>
      </c>
      <c r="F284" s="21">
        <v>0</v>
      </c>
      <c r="G284" s="42">
        <v>0</v>
      </c>
      <c r="H284" s="10">
        <f t="shared" si="716"/>
        <v>0</v>
      </c>
      <c r="I284" s="21">
        <v>159</v>
      </c>
      <c r="J284" s="21">
        <v>170</v>
      </c>
      <c r="K284" s="10">
        <f t="shared" si="717"/>
        <v>329</v>
      </c>
      <c r="L284" s="42">
        <v>0</v>
      </c>
      <c r="M284" s="42">
        <v>0</v>
      </c>
      <c r="N284" s="10">
        <f t="shared" si="720"/>
        <v>0</v>
      </c>
      <c r="O284" s="10">
        <f t="shared" si="721"/>
        <v>759</v>
      </c>
      <c r="P284" s="23">
        <f t="shared" si="722"/>
        <v>457</v>
      </c>
      <c r="Q284" s="10">
        <f t="shared" si="618"/>
        <v>1216</v>
      </c>
      <c r="R284" s="65">
        <f t="shared" si="647"/>
        <v>190.92</v>
      </c>
      <c r="S284" s="65">
        <f t="shared" si="648"/>
        <v>43.05</v>
      </c>
      <c r="T284" s="65">
        <f t="shared" si="649"/>
        <v>0</v>
      </c>
      <c r="U284" s="65">
        <f t="shared" si="650"/>
        <v>0</v>
      </c>
      <c r="V284" s="65">
        <f t="shared" si="651"/>
        <v>50.59</v>
      </c>
      <c r="W284" s="65">
        <f t="shared" si="652"/>
        <v>25.5</v>
      </c>
      <c r="X284" s="70">
        <f t="shared" si="723"/>
        <v>0</v>
      </c>
      <c r="Y284" s="70">
        <f t="shared" si="724"/>
        <v>0</v>
      </c>
      <c r="Z284" s="83">
        <v>604</v>
      </c>
      <c r="AA284" s="83">
        <v>287</v>
      </c>
      <c r="AB284" s="83">
        <v>0</v>
      </c>
      <c r="AC284" s="83">
        <v>0</v>
      </c>
      <c r="AD284" s="83">
        <v>154</v>
      </c>
      <c r="AE284" s="83">
        <v>174</v>
      </c>
      <c r="AF284" s="83">
        <v>0</v>
      </c>
      <c r="AG284" s="83">
        <v>0</v>
      </c>
      <c r="AH284" s="83">
        <f t="shared" si="725"/>
        <v>152.27000000000001</v>
      </c>
      <c r="AI284" s="83">
        <f t="shared" si="726"/>
        <v>71.75</v>
      </c>
      <c r="AJ284" s="83">
        <f t="shared" si="718"/>
        <v>0</v>
      </c>
      <c r="AK284" s="83">
        <f t="shared" si="727"/>
        <v>0</v>
      </c>
      <c r="AL284" s="83">
        <f t="shared" si="718"/>
        <v>36.909999999999997</v>
      </c>
      <c r="AM284" s="83">
        <f t="shared" si="728"/>
        <v>44.1</v>
      </c>
      <c r="AN284" s="83">
        <f t="shared" si="718"/>
        <v>0</v>
      </c>
      <c r="AO284" s="83">
        <f t="shared" si="729"/>
        <v>0</v>
      </c>
      <c r="AP284" s="70">
        <f t="shared" si="654"/>
        <v>343.19</v>
      </c>
      <c r="AQ284" s="70">
        <f t="shared" si="655"/>
        <v>114.8</v>
      </c>
      <c r="AR284" s="70">
        <f t="shared" si="656"/>
        <v>0</v>
      </c>
      <c r="AS284" s="70">
        <f t="shared" si="657"/>
        <v>0</v>
      </c>
      <c r="AT284" s="70">
        <f t="shared" si="658"/>
        <v>87.5</v>
      </c>
      <c r="AU284" s="86">
        <f t="shared" si="659"/>
        <v>69.599999999999994</v>
      </c>
      <c r="AV284" s="70">
        <f t="shared" si="660"/>
        <v>0</v>
      </c>
      <c r="AW284" s="70">
        <f t="shared" si="661"/>
        <v>0</v>
      </c>
      <c r="AX284" s="93">
        <f>ROUND(Z284*16.66%,2)</f>
        <v>100.63</v>
      </c>
      <c r="AY284" s="94">
        <f>ROUND(AA284*16.66%,2)</f>
        <v>47.81</v>
      </c>
      <c r="AZ284" s="70">
        <f t="shared" si="737"/>
        <v>0</v>
      </c>
      <c r="BA284" s="70">
        <f t="shared" si="738"/>
        <v>0</v>
      </c>
      <c r="BB284" s="70">
        <f t="shared" si="739"/>
        <v>38.5</v>
      </c>
      <c r="BC284" s="87">
        <f>ROUND(AE284*25%,2)-43.5</f>
        <v>0</v>
      </c>
      <c r="BD284" s="70">
        <f t="shared" si="741"/>
        <v>0</v>
      </c>
      <c r="BE284" s="70">
        <f t="shared" si="742"/>
        <v>0</v>
      </c>
      <c r="BF284" s="70">
        <f t="shared" si="662"/>
        <v>443.82</v>
      </c>
      <c r="BG284" s="70">
        <f t="shared" si="663"/>
        <v>162.61000000000001</v>
      </c>
      <c r="BH284" s="70">
        <f t="shared" si="664"/>
        <v>0</v>
      </c>
      <c r="BI284" s="70">
        <f t="shared" si="665"/>
        <v>0</v>
      </c>
      <c r="BJ284" s="70">
        <f t="shared" si="666"/>
        <v>126</v>
      </c>
      <c r="BK284" s="70">
        <f t="shared" si="667"/>
        <v>69.599999999999994</v>
      </c>
      <c r="BL284" s="70">
        <f t="shared" si="668"/>
        <v>0</v>
      </c>
      <c r="BM284" s="70">
        <f t="shared" si="669"/>
        <v>0</v>
      </c>
      <c r="BN284" s="70">
        <v>604.28</v>
      </c>
      <c r="BO284" s="70">
        <v>287</v>
      </c>
      <c r="BP284" s="70">
        <v>0</v>
      </c>
      <c r="BQ284" s="70">
        <v>0</v>
      </c>
      <c r="BR284" s="70">
        <v>154</v>
      </c>
      <c r="BS284" s="70">
        <v>174</v>
      </c>
      <c r="BT284" s="70">
        <v>0</v>
      </c>
      <c r="BU284" s="70">
        <v>0</v>
      </c>
      <c r="BV284" s="70">
        <f t="shared" si="670"/>
        <v>160.46</v>
      </c>
      <c r="BW284" s="70">
        <f t="shared" si="671"/>
        <v>124.39</v>
      </c>
      <c r="BX284" s="70">
        <f t="shared" si="672"/>
        <v>0</v>
      </c>
      <c r="BY284" s="70">
        <f t="shared" si="673"/>
        <v>0</v>
      </c>
      <c r="BZ284" s="70">
        <f t="shared" si="674"/>
        <v>28</v>
      </c>
      <c r="CA284" s="70">
        <f t="shared" si="675"/>
        <v>104.4</v>
      </c>
      <c r="CB284" s="70">
        <f t="shared" si="676"/>
        <v>0</v>
      </c>
      <c r="CC284" s="156">
        <f t="shared" si="677"/>
        <v>0</v>
      </c>
      <c r="CD284" s="70">
        <f>ROUND(BV284*75%,2)</f>
        <v>120.35</v>
      </c>
      <c r="CE284" s="70">
        <f t="shared" si="736"/>
        <v>93.29</v>
      </c>
      <c r="CF284" s="70">
        <f t="shared" si="678"/>
        <v>0</v>
      </c>
      <c r="CG284" s="70">
        <f t="shared" si="679"/>
        <v>0</v>
      </c>
      <c r="CH284" s="70">
        <f t="shared" si="680"/>
        <v>28</v>
      </c>
      <c r="CI284" s="70">
        <f t="shared" si="681"/>
        <v>104.4</v>
      </c>
      <c r="CJ284" s="70">
        <f t="shared" si="682"/>
        <v>0</v>
      </c>
      <c r="CK284" s="70">
        <f t="shared" si="683"/>
        <v>0</v>
      </c>
      <c r="CL284" s="70">
        <v>40.11</v>
      </c>
      <c r="CM284" s="70">
        <f t="shared" si="684"/>
        <v>604.28</v>
      </c>
      <c r="CN284" s="70">
        <f t="shared" si="685"/>
        <v>255.90000000000003</v>
      </c>
      <c r="CO284" s="70">
        <f t="shared" si="686"/>
        <v>0</v>
      </c>
      <c r="CP284" s="70">
        <f t="shared" si="687"/>
        <v>0</v>
      </c>
      <c r="CQ284" s="70">
        <f t="shared" si="688"/>
        <v>154</v>
      </c>
      <c r="CR284" s="70">
        <f t="shared" si="689"/>
        <v>174</v>
      </c>
      <c r="CS284" s="70">
        <f t="shared" si="690"/>
        <v>0</v>
      </c>
      <c r="CT284" s="70">
        <f t="shared" si="691"/>
        <v>0</v>
      </c>
    </row>
    <row r="285" spans="1:98" ht="20.100000000000001" customHeight="1">
      <c r="A285" s="19">
        <v>10</v>
      </c>
      <c r="B285" s="20" t="s">
        <v>229</v>
      </c>
      <c r="C285" s="21">
        <v>672</v>
      </c>
      <c r="D285" s="21">
        <v>387</v>
      </c>
      <c r="E285" s="10">
        <f t="shared" si="715"/>
        <v>1059</v>
      </c>
      <c r="F285" s="21">
        <v>0</v>
      </c>
      <c r="G285" s="42">
        <v>0</v>
      </c>
      <c r="H285" s="10">
        <f t="shared" si="716"/>
        <v>0</v>
      </c>
      <c r="I285" s="21">
        <v>240</v>
      </c>
      <c r="J285" s="21">
        <v>0</v>
      </c>
      <c r="K285" s="10">
        <f t="shared" si="717"/>
        <v>240</v>
      </c>
      <c r="L285" s="42">
        <v>0</v>
      </c>
      <c r="M285" s="42">
        <v>0</v>
      </c>
      <c r="N285" s="10">
        <f t="shared" si="720"/>
        <v>0</v>
      </c>
      <c r="O285" s="10">
        <f t="shared" si="721"/>
        <v>912</v>
      </c>
      <c r="P285" s="23">
        <f t="shared" si="722"/>
        <v>387</v>
      </c>
      <c r="Q285" s="10">
        <f t="shared" si="618"/>
        <v>1299</v>
      </c>
      <c r="R285" s="65">
        <f t="shared" si="647"/>
        <v>213.83</v>
      </c>
      <c r="S285" s="65">
        <f t="shared" si="648"/>
        <v>58.05</v>
      </c>
      <c r="T285" s="65">
        <f t="shared" si="649"/>
        <v>0</v>
      </c>
      <c r="U285" s="65">
        <f t="shared" si="650"/>
        <v>0</v>
      </c>
      <c r="V285" s="65">
        <f t="shared" si="651"/>
        <v>76.37</v>
      </c>
      <c r="W285" s="65">
        <f t="shared" si="652"/>
        <v>0</v>
      </c>
      <c r="X285" s="70">
        <f t="shared" si="723"/>
        <v>0</v>
      </c>
      <c r="Y285" s="70">
        <f t="shared" si="724"/>
        <v>0</v>
      </c>
      <c r="Z285" s="83">
        <v>676</v>
      </c>
      <c r="AA285" s="83">
        <v>387</v>
      </c>
      <c r="AB285" s="83">
        <v>0</v>
      </c>
      <c r="AC285" s="83">
        <v>0</v>
      </c>
      <c r="AD285" s="83">
        <v>235</v>
      </c>
      <c r="AE285" s="83">
        <v>84</v>
      </c>
      <c r="AF285" s="83">
        <v>0</v>
      </c>
      <c r="AG285" s="83">
        <v>0</v>
      </c>
      <c r="AH285" s="83">
        <f t="shared" si="725"/>
        <v>170.27</v>
      </c>
      <c r="AI285" s="86">
        <f>ROUND(AA285*40%-S285,2)-48</f>
        <v>48.75</v>
      </c>
      <c r="AJ285" s="83">
        <f t="shared" si="718"/>
        <v>0</v>
      </c>
      <c r="AK285" s="83">
        <f t="shared" si="727"/>
        <v>0</v>
      </c>
      <c r="AL285" s="83">
        <f t="shared" si="718"/>
        <v>57.16</v>
      </c>
      <c r="AM285" s="83">
        <f t="shared" si="728"/>
        <v>33.6</v>
      </c>
      <c r="AN285" s="83">
        <f t="shared" si="718"/>
        <v>0</v>
      </c>
      <c r="AO285" s="83">
        <f t="shared" si="729"/>
        <v>0</v>
      </c>
      <c r="AP285" s="70">
        <f t="shared" si="654"/>
        <v>384.1</v>
      </c>
      <c r="AQ285" s="70">
        <f t="shared" si="655"/>
        <v>106.8</v>
      </c>
      <c r="AR285" s="70">
        <f t="shared" si="656"/>
        <v>0</v>
      </c>
      <c r="AS285" s="70">
        <f t="shared" si="657"/>
        <v>0</v>
      </c>
      <c r="AT285" s="70">
        <f t="shared" si="658"/>
        <v>133.53</v>
      </c>
      <c r="AU285" s="70">
        <f t="shared" si="659"/>
        <v>33.6</v>
      </c>
      <c r="AV285" s="70">
        <f t="shared" si="660"/>
        <v>0</v>
      </c>
      <c r="AW285" s="70">
        <f t="shared" si="661"/>
        <v>0</v>
      </c>
      <c r="AX285" s="70">
        <f t="shared" si="743"/>
        <v>169</v>
      </c>
      <c r="AY285" s="94">
        <f t="shared" ref="AY285:AY286" si="744">ROUND(AA285*16.66%,2)</f>
        <v>64.47</v>
      </c>
      <c r="AZ285" s="70">
        <f t="shared" si="737"/>
        <v>0</v>
      </c>
      <c r="BA285" s="70">
        <f t="shared" si="738"/>
        <v>0</v>
      </c>
      <c r="BB285" s="70">
        <f t="shared" si="739"/>
        <v>58.75</v>
      </c>
      <c r="BC285" s="70">
        <f t="shared" si="740"/>
        <v>21</v>
      </c>
      <c r="BD285" s="70">
        <f t="shared" si="741"/>
        <v>0</v>
      </c>
      <c r="BE285" s="70">
        <f t="shared" si="742"/>
        <v>0</v>
      </c>
      <c r="BF285" s="70">
        <f t="shared" si="662"/>
        <v>553.1</v>
      </c>
      <c r="BG285" s="70">
        <f t="shared" si="663"/>
        <v>171.26999999999998</v>
      </c>
      <c r="BH285" s="70">
        <f t="shared" si="664"/>
        <v>0</v>
      </c>
      <c r="BI285" s="70">
        <f t="shared" si="665"/>
        <v>0</v>
      </c>
      <c r="BJ285" s="70">
        <f t="shared" si="666"/>
        <v>192.28</v>
      </c>
      <c r="BK285" s="70">
        <f t="shared" si="667"/>
        <v>54.6</v>
      </c>
      <c r="BL285" s="70">
        <f t="shared" si="668"/>
        <v>0</v>
      </c>
      <c r="BM285" s="70">
        <f t="shared" si="669"/>
        <v>0</v>
      </c>
      <c r="BN285" s="70">
        <v>676.28</v>
      </c>
      <c r="BO285" s="70">
        <v>387</v>
      </c>
      <c r="BP285" s="70">
        <v>0</v>
      </c>
      <c r="BQ285" s="70">
        <v>0</v>
      </c>
      <c r="BR285" s="70">
        <v>235</v>
      </c>
      <c r="BS285" s="70">
        <v>84</v>
      </c>
      <c r="BT285" s="70">
        <v>0</v>
      </c>
      <c r="BU285" s="70">
        <v>0</v>
      </c>
      <c r="BV285" s="70">
        <f t="shared" si="670"/>
        <v>123.18</v>
      </c>
      <c r="BW285" s="70">
        <f t="shared" si="671"/>
        <v>215.73</v>
      </c>
      <c r="BX285" s="70">
        <f t="shared" si="672"/>
        <v>0</v>
      </c>
      <c r="BY285" s="70">
        <f t="shared" si="673"/>
        <v>0</v>
      </c>
      <c r="BZ285" s="70">
        <f t="shared" si="674"/>
        <v>42.72</v>
      </c>
      <c r="CA285" s="70">
        <f t="shared" si="675"/>
        <v>29.4</v>
      </c>
      <c r="CB285" s="70">
        <f t="shared" si="676"/>
        <v>0</v>
      </c>
      <c r="CC285" s="156">
        <f t="shared" si="677"/>
        <v>0</v>
      </c>
      <c r="CD285" s="121">
        <f t="shared" si="641"/>
        <v>123.18</v>
      </c>
      <c r="CE285" s="70">
        <f t="shared" si="736"/>
        <v>161.80000000000001</v>
      </c>
      <c r="CF285" s="70">
        <f t="shared" si="678"/>
        <v>0</v>
      </c>
      <c r="CG285" s="70">
        <f t="shared" si="679"/>
        <v>0</v>
      </c>
      <c r="CH285" s="70">
        <f t="shared" si="680"/>
        <v>42.72</v>
      </c>
      <c r="CI285" s="70">
        <f t="shared" si="681"/>
        <v>29.4</v>
      </c>
      <c r="CJ285" s="70">
        <f t="shared" si="682"/>
        <v>0</v>
      </c>
      <c r="CK285" s="70">
        <f t="shared" si="683"/>
        <v>0</v>
      </c>
      <c r="CL285" s="70"/>
      <c r="CM285" s="70">
        <f t="shared" si="684"/>
        <v>676.28</v>
      </c>
      <c r="CN285" s="70">
        <f t="shared" si="685"/>
        <v>333.07</v>
      </c>
      <c r="CO285" s="70">
        <f t="shared" si="686"/>
        <v>0</v>
      </c>
      <c r="CP285" s="70">
        <f t="shared" si="687"/>
        <v>0</v>
      </c>
      <c r="CQ285" s="70">
        <f t="shared" si="688"/>
        <v>235</v>
      </c>
      <c r="CR285" s="70">
        <f t="shared" si="689"/>
        <v>84</v>
      </c>
      <c r="CS285" s="70">
        <f t="shared" si="690"/>
        <v>0</v>
      </c>
      <c r="CT285" s="70">
        <f t="shared" si="691"/>
        <v>0</v>
      </c>
    </row>
    <row r="286" spans="1:98" ht="20.100000000000001" customHeight="1">
      <c r="A286" s="19">
        <v>11</v>
      </c>
      <c r="B286" s="20" t="s">
        <v>230</v>
      </c>
      <c r="C286" s="21">
        <v>904</v>
      </c>
      <c r="D286" s="21">
        <v>780</v>
      </c>
      <c r="E286" s="10">
        <f t="shared" si="715"/>
        <v>1684</v>
      </c>
      <c r="F286" s="21">
        <v>0</v>
      </c>
      <c r="G286" s="42">
        <v>0</v>
      </c>
      <c r="H286" s="10">
        <f t="shared" si="716"/>
        <v>0</v>
      </c>
      <c r="I286" s="21">
        <v>150</v>
      </c>
      <c r="J286" s="21">
        <v>200</v>
      </c>
      <c r="K286" s="10">
        <f t="shared" si="717"/>
        <v>350</v>
      </c>
      <c r="L286" s="42">
        <v>213</v>
      </c>
      <c r="M286" s="42">
        <v>257</v>
      </c>
      <c r="N286" s="10">
        <f t="shared" si="720"/>
        <v>470</v>
      </c>
      <c r="O286" s="10">
        <f t="shared" si="721"/>
        <v>1267</v>
      </c>
      <c r="P286" s="23">
        <f t="shared" si="722"/>
        <v>1237</v>
      </c>
      <c r="Q286" s="10">
        <f t="shared" si="618"/>
        <v>2504</v>
      </c>
      <c r="R286" s="65">
        <f t="shared" si="647"/>
        <v>287.64999999999998</v>
      </c>
      <c r="S286" s="65">
        <f t="shared" si="648"/>
        <v>117</v>
      </c>
      <c r="T286" s="65">
        <f t="shared" si="649"/>
        <v>0</v>
      </c>
      <c r="U286" s="65">
        <f t="shared" si="650"/>
        <v>0</v>
      </c>
      <c r="V286" s="65">
        <f t="shared" si="651"/>
        <v>47.73</v>
      </c>
      <c r="W286" s="65">
        <f t="shared" si="652"/>
        <v>30</v>
      </c>
      <c r="X286" s="70">
        <f t="shared" si="723"/>
        <v>67.78</v>
      </c>
      <c r="Y286" s="70">
        <f t="shared" si="724"/>
        <v>38.549999999999997</v>
      </c>
      <c r="Z286" s="83">
        <v>859</v>
      </c>
      <c r="AA286" s="83">
        <v>730</v>
      </c>
      <c r="AB286" s="83">
        <v>0</v>
      </c>
      <c r="AC286" s="83">
        <v>0</v>
      </c>
      <c r="AD286" s="83">
        <v>145</v>
      </c>
      <c r="AE286" s="83">
        <v>254</v>
      </c>
      <c r="AF286" s="83">
        <v>250</v>
      </c>
      <c r="AG286" s="83">
        <v>457</v>
      </c>
      <c r="AH286" s="83">
        <f t="shared" si="725"/>
        <v>200.43</v>
      </c>
      <c r="AI286" s="86">
        <f>ROUND(AA286*40%-S286,2)-87</f>
        <v>88</v>
      </c>
      <c r="AJ286" s="83">
        <f t="shared" si="718"/>
        <v>0</v>
      </c>
      <c r="AK286" s="83">
        <f t="shared" si="727"/>
        <v>0</v>
      </c>
      <c r="AL286" s="83">
        <f t="shared" si="718"/>
        <v>34.659999999999997</v>
      </c>
      <c r="AM286" s="83">
        <f t="shared" si="728"/>
        <v>71.599999999999994</v>
      </c>
      <c r="AN286" s="83">
        <f t="shared" si="718"/>
        <v>74.27</v>
      </c>
      <c r="AO286" s="83">
        <f t="shared" si="729"/>
        <v>144.25</v>
      </c>
      <c r="AP286" s="70">
        <f t="shared" si="654"/>
        <v>488.08</v>
      </c>
      <c r="AQ286" s="70">
        <f t="shared" si="655"/>
        <v>205</v>
      </c>
      <c r="AR286" s="70">
        <f t="shared" si="656"/>
        <v>0</v>
      </c>
      <c r="AS286" s="70">
        <f t="shared" si="657"/>
        <v>0</v>
      </c>
      <c r="AT286" s="70">
        <f t="shared" si="658"/>
        <v>82.389999999999986</v>
      </c>
      <c r="AU286" s="70">
        <f t="shared" si="659"/>
        <v>101.6</v>
      </c>
      <c r="AV286" s="70">
        <f t="shared" si="660"/>
        <v>142.05000000000001</v>
      </c>
      <c r="AW286" s="70">
        <f t="shared" si="661"/>
        <v>182.8</v>
      </c>
      <c r="AX286" s="70">
        <f t="shared" si="743"/>
        <v>214.75</v>
      </c>
      <c r="AY286" s="94">
        <f t="shared" si="744"/>
        <v>121.62</v>
      </c>
      <c r="AZ286" s="70">
        <f t="shared" si="737"/>
        <v>0</v>
      </c>
      <c r="BA286" s="70">
        <f t="shared" si="738"/>
        <v>0</v>
      </c>
      <c r="BB286" s="70">
        <f t="shared" si="739"/>
        <v>36.25</v>
      </c>
      <c r="BC286" s="70">
        <f t="shared" si="740"/>
        <v>63.5</v>
      </c>
      <c r="BD286" s="70">
        <f t="shared" si="741"/>
        <v>62.5</v>
      </c>
      <c r="BE286" s="70">
        <f t="shared" si="742"/>
        <v>114.25</v>
      </c>
      <c r="BF286" s="70">
        <f t="shared" si="662"/>
        <v>702.82999999999993</v>
      </c>
      <c r="BG286" s="70">
        <f t="shared" si="663"/>
        <v>326.62</v>
      </c>
      <c r="BH286" s="70">
        <f t="shared" si="664"/>
        <v>0</v>
      </c>
      <c r="BI286" s="70">
        <f t="shared" si="665"/>
        <v>0</v>
      </c>
      <c r="BJ286" s="70">
        <f t="shared" si="666"/>
        <v>118.63999999999999</v>
      </c>
      <c r="BK286" s="70">
        <f t="shared" si="667"/>
        <v>165.1</v>
      </c>
      <c r="BL286" s="70">
        <f t="shared" si="668"/>
        <v>204.55</v>
      </c>
      <c r="BM286" s="70">
        <f t="shared" si="669"/>
        <v>297.05</v>
      </c>
      <c r="BN286" s="70">
        <v>859.28</v>
      </c>
      <c r="BO286" s="70">
        <v>730</v>
      </c>
      <c r="BP286" s="70">
        <v>0</v>
      </c>
      <c r="BQ286" s="70">
        <v>0</v>
      </c>
      <c r="BR286" s="70">
        <v>145</v>
      </c>
      <c r="BS286" s="70">
        <v>254</v>
      </c>
      <c r="BT286" s="70">
        <v>250</v>
      </c>
      <c r="BU286" s="70">
        <v>457</v>
      </c>
      <c r="BV286" s="70">
        <f t="shared" si="670"/>
        <v>156.44999999999999</v>
      </c>
      <c r="BW286" s="70">
        <f t="shared" si="671"/>
        <v>403.38</v>
      </c>
      <c r="BX286" s="70">
        <f t="shared" si="672"/>
        <v>0</v>
      </c>
      <c r="BY286" s="70">
        <f t="shared" si="673"/>
        <v>0</v>
      </c>
      <c r="BZ286" s="70">
        <f t="shared" si="674"/>
        <v>26.36</v>
      </c>
      <c r="CA286" s="70">
        <f t="shared" si="675"/>
        <v>88.9</v>
      </c>
      <c r="CB286" s="70">
        <f t="shared" si="676"/>
        <v>45.45</v>
      </c>
      <c r="CC286" s="156">
        <f t="shared" si="677"/>
        <v>159.94999999999999</v>
      </c>
      <c r="CD286" s="70">
        <f>ROUND(BV286*75%,2)</f>
        <v>117.34</v>
      </c>
      <c r="CE286" s="70">
        <f t="shared" si="736"/>
        <v>302.54000000000002</v>
      </c>
      <c r="CF286" s="70">
        <f t="shared" si="678"/>
        <v>0</v>
      </c>
      <c r="CG286" s="70">
        <f t="shared" si="679"/>
        <v>0</v>
      </c>
      <c r="CH286" s="70">
        <f t="shared" si="680"/>
        <v>26.36</v>
      </c>
      <c r="CI286" s="70">
        <f t="shared" si="681"/>
        <v>88.9</v>
      </c>
      <c r="CJ286" s="70">
        <f t="shared" si="682"/>
        <v>45.45</v>
      </c>
      <c r="CK286" s="70">
        <f t="shared" si="683"/>
        <v>159.94999999999999</v>
      </c>
      <c r="CL286" s="70"/>
      <c r="CM286" s="70">
        <f t="shared" si="684"/>
        <v>820.17</v>
      </c>
      <c r="CN286" s="70">
        <f t="shared" si="685"/>
        <v>629.16000000000008</v>
      </c>
      <c r="CO286" s="70">
        <f t="shared" si="686"/>
        <v>0</v>
      </c>
      <c r="CP286" s="70">
        <f t="shared" si="687"/>
        <v>0</v>
      </c>
      <c r="CQ286" s="70">
        <f t="shared" si="688"/>
        <v>145</v>
      </c>
      <c r="CR286" s="70">
        <f t="shared" si="689"/>
        <v>254</v>
      </c>
      <c r="CS286" s="70">
        <f t="shared" si="690"/>
        <v>250</v>
      </c>
      <c r="CT286" s="70">
        <f t="shared" si="691"/>
        <v>457</v>
      </c>
    </row>
    <row r="287" spans="1:98" ht="20.100000000000001" customHeight="1">
      <c r="A287" s="19">
        <v>12</v>
      </c>
      <c r="B287" s="20" t="s">
        <v>231</v>
      </c>
      <c r="C287" s="21">
        <v>1074</v>
      </c>
      <c r="D287" s="21">
        <v>1200</v>
      </c>
      <c r="E287" s="10">
        <f t="shared" si="715"/>
        <v>2274</v>
      </c>
      <c r="F287" s="21">
        <v>0</v>
      </c>
      <c r="G287" s="42">
        <v>0</v>
      </c>
      <c r="H287" s="10">
        <f t="shared" si="716"/>
        <v>0</v>
      </c>
      <c r="I287" s="21">
        <v>15</v>
      </c>
      <c r="J287" s="21">
        <v>0</v>
      </c>
      <c r="K287" s="10">
        <f t="shared" si="717"/>
        <v>15</v>
      </c>
      <c r="L287" s="42">
        <v>38</v>
      </c>
      <c r="M287" s="42">
        <v>77</v>
      </c>
      <c r="N287" s="10">
        <f t="shared" si="720"/>
        <v>115</v>
      </c>
      <c r="O287" s="10">
        <f t="shared" si="721"/>
        <v>1127</v>
      </c>
      <c r="P287" s="23">
        <f t="shared" si="722"/>
        <v>1277</v>
      </c>
      <c r="Q287" s="10">
        <f t="shared" si="618"/>
        <v>2404</v>
      </c>
      <c r="R287" s="65">
        <f t="shared" si="647"/>
        <v>341.75</v>
      </c>
      <c r="S287" s="65">
        <f t="shared" si="648"/>
        <v>180</v>
      </c>
      <c r="T287" s="65">
        <f t="shared" si="649"/>
        <v>0</v>
      </c>
      <c r="U287" s="65">
        <f t="shared" si="650"/>
        <v>0</v>
      </c>
      <c r="V287" s="65">
        <f t="shared" si="651"/>
        <v>4.7699999999999996</v>
      </c>
      <c r="W287" s="65">
        <f t="shared" si="652"/>
        <v>0</v>
      </c>
      <c r="X287" s="70">
        <f t="shared" si="723"/>
        <v>12.09</v>
      </c>
      <c r="Y287" s="70">
        <f t="shared" si="724"/>
        <v>11.55</v>
      </c>
      <c r="Z287" s="83">
        <v>842.14</v>
      </c>
      <c r="AA287" s="83">
        <v>900</v>
      </c>
      <c r="AB287" s="83">
        <v>0</v>
      </c>
      <c r="AC287" s="83">
        <v>0</v>
      </c>
      <c r="AD287" s="83">
        <v>15</v>
      </c>
      <c r="AE287" s="83">
        <v>0</v>
      </c>
      <c r="AF287" s="83">
        <v>98</v>
      </c>
      <c r="AG287" s="83">
        <v>125</v>
      </c>
      <c r="AH287" s="83">
        <f t="shared" si="725"/>
        <v>136.75</v>
      </c>
      <c r="AI287" s="83">
        <f t="shared" si="726"/>
        <v>180</v>
      </c>
      <c r="AJ287" s="83">
        <f t="shared" si="718"/>
        <v>0</v>
      </c>
      <c r="AK287" s="83">
        <f t="shared" si="727"/>
        <v>0</v>
      </c>
      <c r="AL287" s="83">
        <f t="shared" si="718"/>
        <v>3.75</v>
      </c>
      <c r="AM287" s="83">
        <f t="shared" si="728"/>
        <v>0</v>
      </c>
      <c r="AN287" s="83">
        <f t="shared" si="718"/>
        <v>43.59</v>
      </c>
      <c r="AO287" s="83">
        <f t="shared" si="729"/>
        <v>38.450000000000003</v>
      </c>
      <c r="AP287" s="70">
        <f t="shared" si="654"/>
        <v>478.5</v>
      </c>
      <c r="AQ287" s="70">
        <f t="shared" si="655"/>
        <v>360</v>
      </c>
      <c r="AR287" s="70">
        <f t="shared" si="656"/>
        <v>0</v>
      </c>
      <c r="AS287" s="70">
        <f t="shared" si="657"/>
        <v>0</v>
      </c>
      <c r="AT287" s="70">
        <f t="shared" si="658"/>
        <v>8.52</v>
      </c>
      <c r="AU287" s="70">
        <f t="shared" si="659"/>
        <v>0</v>
      </c>
      <c r="AV287" s="70">
        <f t="shared" si="660"/>
        <v>55.680000000000007</v>
      </c>
      <c r="AW287" s="70">
        <f t="shared" si="661"/>
        <v>50</v>
      </c>
      <c r="AX287" s="70">
        <f t="shared" si="743"/>
        <v>210.54</v>
      </c>
      <c r="AY287" s="70">
        <f t="shared" si="730"/>
        <v>225</v>
      </c>
      <c r="AZ287" s="70">
        <f t="shared" si="737"/>
        <v>0</v>
      </c>
      <c r="BA287" s="70">
        <f t="shared" si="738"/>
        <v>0</v>
      </c>
      <c r="BB287" s="70">
        <f t="shared" si="739"/>
        <v>3.75</v>
      </c>
      <c r="BC287" s="70">
        <f t="shared" si="740"/>
        <v>0</v>
      </c>
      <c r="BD287" s="70">
        <f t="shared" si="741"/>
        <v>24.5</v>
      </c>
      <c r="BE287" s="70">
        <f t="shared" si="742"/>
        <v>31.25</v>
      </c>
      <c r="BF287" s="70">
        <f t="shared" si="662"/>
        <v>689.04</v>
      </c>
      <c r="BG287" s="70">
        <f t="shared" si="663"/>
        <v>585</v>
      </c>
      <c r="BH287" s="70">
        <f t="shared" si="664"/>
        <v>0</v>
      </c>
      <c r="BI287" s="70">
        <f t="shared" si="665"/>
        <v>0</v>
      </c>
      <c r="BJ287" s="70">
        <f t="shared" si="666"/>
        <v>12.27</v>
      </c>
      <c r="BK287" s="70">
        <f t="shared" si="667"/>
        <v>0</v>
      </c>
      <c r="BL287" s="70">
        <f t="shared" si="668"/>
        <v>80.180000000000007</v>
      </c>
      <c r="BM287" s="70">
        <f t="shared" si="669"/>
        <v>81.25</v>
      </c>
      <c r="BN287" s="70">
        <v>842.43</v>
      </c>
      <c r="BO287" s="70">
        <v>903.5</v>
      </c>
      <c r="BP287" s="70">
        <v>0</v>
      </c>
      <c r="BQ287" s="70">
        <v>0</v>
      </c>
      <c r="BR287" s="70">
        <v>15</v>
      </c>
      <c r="BS287" s="70">
        <v>0</v>
      </c>
      <c r="BT287" s="70">
        <v>98</v>
      </c>
      <c r="BU287" s="70">
        <v>125</v>
      </c>
      <c r="BV287" s="70">
        <f t="shared" si="670"/>
        <v>153.38999999999999</v>
      </c>
      <c r="BW287" s="70">
        <f t="shared" si="671"/>
        <v>318.5</v>
      </c>
      <c r="BX287" s="70">
        <f t="shared" si="672"/>
        <v>0</v>
      </c>
      <c r="BY287" s="70">
        <f t="shared" si="673"/>
        <v>0</v>
      </c>
      <c r="BZ287" s="70">
        <f t="shared" si="674"/>
        <v>2.73</v>
      </c>
      <c r="CA287" s="70">
        <f t="shared" si="675"/>
        <v>0</v>
      </c>
      <c r="CB287" s="70">
        <f t="shared" si="676"/>
        <v>17.82</v>
      </c>
      <c r="CC287" s="156">
        <f t="shared" si="677"/>
        <v>43.75</v>
      </c>
      <c r="CD287" s="121">
        <f t="shared" si="641"/>
        <v>153.38999999999999</v>
      </c>
      <c r="CE287" s="70">
        <f t="shared" si="736"/>
        <v>238.88</v>
      </c>
      <c r="CF287" s="70">
        <f t="shared" si="678"/>
        <v>0</v>
      </c>
      <c r="CG287" s="70">
        <f t="shared" si="679"/>
        <v>0</v>
      </c>
      <c r="CH287" s="70">
        <f t="shared" si="680"/>
        <v>2.73</v>
      </c>
      <c r="CI287" s="70">
        <f t="shared" si="681"/>
        <v>0</v>
      </c>
      <c r="CJ287" s="70">
        <f t="shared" si="682"/>
        <v>17.82</v>
      </c>
      <c r="CK287" s="70">
        <f t="shared" si="683"/>
        <v>43.75</v>
      </c>
      <c r="CL287" s="70"/>
      <c r="CM287" s="70">
        <f t="shared" si="684"/>
        <v>842.43</v>
      </c>
      <c r="CN287" s="70">
        <f t="shared" si="685"/>
        <v>823.88</v>
      </c>
      <c r="CO287" s="70">
        <f t="shared" si="686"/>
        <v>0</v>
      </c>
      <c r="CP287" s="70">
        <f t="shared" si="687"/>
        <v>0</v>
      </c>
      <c r="CQ287" s="70">
        <f t="shared" si="688"/>
        <v>15</v>
      </c>
      <c r="CR287" s="70">
        <f t="shared" si="689"/>
        <v>0</v>
      </c>
      <c r="CS287" s="70">
        <f t="shared" si="690"/>
        <v>98</v>
      </c>
      <c r="CT287" s="70">
        <f t="shared" si="691"/>
        <v>125</v>
      </c>
    </row>
    <row r="288" spans="1:98" ht="20.100000000000001" customHeight="1" thickBot="1">
      <c r="A288" s="19">
        <v>13</v>
      </c>
      <c r="B288" s="20" t="s">
        <v>232</v>
      </c>
      <c r="C288" s="48">
        <v>400</v>
      </c>
      <c r="D288" s="21">
        <v>0</v>
      </c>
      <c r="E288" s="10">
        <f t="shared" si="715"/>
        <v>400</v>
      </c>
      <c r="F288" s="21">
        <v>0</v>
      </c>
      <c r="G288" s="42">
        <v>200</v>
      </c>
      <c r="H288" s="10">
        <f t="shared" si="716"/>
        <v>200</v>
      </c>
      <c r="I288" s="21"/>
      <c r="J288" s="21">
        <v>124</v>
      </c>
      <c r="K288" s="10">
        <f t="shared" si="717"/>
        <v>124</v>
      </c>
      <c r="L288" s="42">
        <v>100</v>
      </c>
      <c r="M288" s="42">
        <v>1</v>
      </c>
      <c r="N288" s="10">
        <f t="shared" si="720"/>
        <v>101</v>
      </c>
      <c r="O288" s="10">
        <f t="shared" si="721"/>
        <v>500</v>
      </c>
      <c r="P288" s="23">
        <f t="shared" si="722"/>
        <v>325</v>
      </c>
      <c r="Q288" s="10">
        <f t="shared" si="618"/>
        <v>825</v>
      </c>
      <c r="R288" s="65"/>
      <c r="S288" s="65">
        <f t="shared" si="648"/>
        <v>0</v>
      </c>
      <c r="T288" s="65">
        <f t="shared" si="649"/>
        <v>0</v>
      </c>
      <c r="U288" s="65"/>
      <c r="V288" s="65">
        <f t="shared" si="651"/>
        <v>0</v>
      </c>
      <c r="W288" s="65"/>
      <c r="X288" s="70"/>
      <c r="Y288" s="70"/>
      <c r="Z288" s="83">
        <v>768.7</v>
      </c>
      <c r="AA288" s="83">
        <v>181.3</v>
      </c>
      <c r="AB288" s="83">
        <v>30</v>
      </c>
      <c r="AC288" s="83">
        <v>30</v>
      </c>
      <c r="AD288" s="83">
        <v>30</v>
      </c>
      <c r="AE288" s="83">
        <v>22</v>
      </c>
      <c r="AH288" s="83">
        <f t="shared" si="725"/>
        <v>436.78</v>
      </c>
      <c r="AI288" s="83">
        <f t="shared" si="726"/>
        <v>72.52</v>
      </c>
      <c r="AJ288" s="83">
        <f t="shared" si="718"/>
        <v>17.05</v>
      </c>
      <c r="AK288" s="83">
        <f t="shared" si="727"/>
        <v>12</v>
      </c>
      <c r="AL288" s="83">
        <f t="shared" si="718"/>
        <v>17.05</v>
      </c>
      <c r="AM288" s="83">
        <f t="shared" si="728"/>
        <v>8.8000000000000007</v>
      </c>
      <c r="AN288" s="83">
        <f t="shared" si="718"/>
        <v>0</v>
      </c>
      <c r="AO288" s="83">
        <f t="shared" si="729"/>
        <v>0</v>
      </c>
      <c r="AP288" s="70">
        <f t="shared" si="654"/>
        <v>436.78</v>
      </c>
      <c r="AQ288" s="70">
        <f t="shared" si="655"/>
        <v>72.52</v>
      </c>
      <c r="AR288" s="70">
        <f t="shared" si="656"/>
        <v>17.05</v>
      </c>
      <c r="AS288" s="70">
        <f t="shared" si="657"/>
        <v>12</v>
      </c>
      <c r="AT288" s="70">
        <f t="shared" si="658"/>
        <v>17.05</v>
      </c>
      <c r="AU288" s="70">
        <f t="shared" si="659"/>
        <v>8.8000000000000007</v>
      </c>
      <c r="AV288" s="70">
        <f t="shared" si="660"/>
        <v>0</v>
      </c>
      <c r="AW288" s="70">
        <f t="shared" si="661"/>
        <v>0</v>
      </c>
      <c r="AX288" s="70">
        <f t="shared" si="743"/>
        <v>192.18</v>
      </c>
      <c r="AY288" s="70">
        <f t="shared" si="730"/>
        <v>45.33</v>
      </c>
      <c r="AZ288" s="70">
        <f t="shared" si="737"/>
        <v>7.5</v>
      </c>
      <c r="BA288" s="70">
        <f t="shared" si="738"/>
        <v>7.5</v>
      </c>
      <c r="BB288" s="70">
        <f t="shared" si="739"/>
        <v>7.5</v>
      </c>
      <c r="BC288" s="70">
        <f t="shared" si="740"/>
        <v>5.5</v>
      </c>
      <c r="BD288" s="70">
        <f t="shared" si="741"/>
        <v>0</v>
      </c>
      <c r="BE288" s="70">
        <f t="shared" si="742"/>
        <v>0</v>
      </c>
      <c r="BF288" s="70">
        <f t="shared" si="662"/>
        <v>628.96</v>
      </c>
      <c r="BG288" s="70">
        <f t="shared" si="663"/>
        <v>117.85</v>
      </c>
      <c r="BH288" s="70">
        <f t="shared" si="664"/>
        <v>24.55</v>
      </c>
      <c r="BI288" s="70">
        <f t="shared" si="665"/>
        <v>19.5</v>
      </c>
      <c r="BJ288" s="70">
        <f t="shared" si="666"/>
        <v>24.55</v>
      </c>
      <c r="BK288" s="70">
        <f t="shared" si="667"/>
        <v>14.3</v>
      </c>
      <c r="BL288" s="70">
        <f t="shared" si="668"/>
        <v>0</v>
      </c>
      <c r="BM288" s="70">
        <f t="shared" si="669"/>
        <v>0</v>
      </c>
      <c r="BN288" s="70">
        <v>768.7</v>
      </c>
      <c r="BO288" s="70">
        <v>181.3</v>
      </c>
      <c r="BP288" s="70">
        <v>30</v>
      </c>
      <c r="BQ288" s="70">
        <v>30</v>
      </c>
      <c r="BR288" s="70">
        <v>30</v>
      </c>
      <c r="BS288" s="70">
        <v>22</v>
      </c>
      <c r="BT288" s="70">
        <v>0</v>
      </c>
      <c r="BU288" s="70">
        <v>0</v>
      </c>
      <c r="BV288" s="70">
        <f t="shared" si="670"/>
        <v>139.74</v>
      </c>
      <c r="BW288" s="70">
        <f t="shared" si="671"/>
        <v>63.45</v>
      </c>
      <c r="BX288" s="70">
        <f t="shared" si="672"/>
        <v>5.45</v>
      </c>
      <c r="BY288" s="70">
        <f t="shared" si="673"/>
        <v>10.5</v>
      </c>
      <c r="BZ288" s="70">
        <f t="shared" si="674"/>
        <v>5.45</v>
      </c>
      <c r="CA288" s="70">
        <f t="shared" si="675"/>
        <v>7.7</v>
      </c>
      <c r="CB288" s="70">
        <f t="shared" si="676"/>
        <v>0</v>
      </c>
      <c r="CC288" s="156">
        <f t="shared" si="677"/>
        <v>0</v>
      </c>
      <c r="CD288" s="70">
        <f>ROUND(BV288*75%,2)</f>
        <v>104.81</v>
      </c>
      <c r="CE288" s="70"/>
      <c r="CF288" s="70"/>
      <c r="CG288" s="70"/>
      <c r="CH288" s="70"/>
      <c r="CI288" s="70"/>
      <c r="CJ288" s="70">
        <f t="shared" si="682"/>
        <v>0</v>
      </c>
      <c r="CK288" s="70">
        <f t="shared" si="683"/>
        <v>0</v>
      </c>
      <c r="CL288" s="70"/>
      <c r="CM288" s="70">
        <f t="shared" si="684"/>
        <v>733.77</v>
      </c>
      <c r="CN288" s="70">
        <f t="shared" si="685"/>
        <v>117.85</v>
      </c>
      <c r="CO288" s="70">
        <f t="shared" si="686"/>
        <v>24.55</v>
      </c>
      <c r="CP288" s="70">
        <f t="shared" si="687"/>
        <v>19.5</v>
      </c>
      <c r="CQ288" s="70">
        <f t="shared" si="688"/>
        <v>24.55</v>
      </c>
      <c r="CR288" s="70">
        <f t="shared" si="689"/>
        <v>14.3</v>
      </c>
      <c r="CS288" s="70">
        <f t="shared" si="690"/>
        <v>0</v>
      </c>
      <c r="CT288" s="70">
        <f t="shared" si="691"/>
        <v>0</v>
      </c>
    </row>
    <row r="289" spans="1:98" ht="20.100000000000001" customHeight="1" thickBot="1">
      <c r="A289" s="19">
        <v>14</v>
      </c>
      <c r="B289" s="20" t="s">
        <v>233</v>
      </c>
      <c r="C289" s="48">
        <v>400</v>
      </c>
      <c r="D289" s="21">
        <v>0</v>
      </c>
      <c r="E289" s="10">
        <f t="shared" si="715"/>
        <v>400</v>
      </c>
      <c r="F289" s="21">
        <v>0</v>
      </c>
      <c r="G289" s="42">
        <v>200</v>
      </c>
      <c r="H289" s="10">
        <f t="shared" si="716"/>
        <v>200</v>
      </c>
      <c r="I289" s="21"/>
      <c r="J289" s="21">
        <v>170</v>
      </c>
      <c r="K289" s="10">
        <f t="shared" si="717"/>
        <v>170</v>
      </c>
      <c r="L289" s="42">
        <v>150</v>
      </c>
      <c r="M289" s="42">
        <v>200</v>
      </c>
      <c r="N289" s="10">
        <f t="shared" si="720"/>
        <v>350</v>
      </c>
      <c r="O289" s="10">
        <f t="shared" si="721"/>
        <v>550</v>
      </c>
      <c r="P289" s="23">
        <f t="shared" si="722"/>
        <v>570</v>
      </c>
      <c r="Q289" s="10">
        <f t="shared" si="618"/>
        <v>1120</v>
      </c>
      <c r="R289" s="65"/>
      <c r="S289" s="65">
        <f t="shared" si="648"/>
        <v>0</v>
      </c>
      <c r="T289" s="65">
        <f t="shared" si="649"/>
        <v>0</v>
      </c>
      <c r="U289" s="65"/>
      <c r="V289" s="65">
        <f t="shared" si="651"/>
        <v>0</v>
      </c>
      <c r="W289" s="65"/>
      <c r="X289" s="70"/>
      <c r="Y289" s="70"/>
      <c r="Z289" s="83">
        <v>550</v>
      </c>
      <c r="AA289" s="83">
        <v>568.70000000000005</v>
      </c>
      <c r="AB289" s="83">
        <v>0</v>
      </c>
      <c r="AC289" s="83">
        <v>0</v>
      </c>
      <c r="AD289" s="83">
        <v>0</v>
      </c>
      <c r="AE289" s="83">
        <v>0</v>
      </c>
      <c r="AH289" s="83">
        <f t="shared" si="725"/>
        <v>312.51</v>
      </c>
      <c r="AI289" s="83">
        <f t="shared" si="726"/>
        <v>227.48</v>
      </c>
      <c r="AJ289" s="83">
        <f t="shared" si="718"/>
        <v>0</v>
      </c>
      <c r="AK289" s="83">
        <f t="shared" si="727"/>
        <v>0</v>
      </c>
      <c r="AL289" s="83">
        <f t="shared" si="718"/>
        <v>0</v>
      </c>
      <c r="AM289" s="83">
        <f t="shared" si="728"/>
        <v>0</v>
      </c>
      <c r="AN289" s="83">
        <f t="shared" si="718"/>
        <v>0</v>
      </c>
      <c r="AO289" s="83">
        <f t="shared" si="729"/>
        <v>0</v>
      </c>
      <c r="AP289" s="70">
        <f t="shared" si="654"/>
        <v>312.51</v>
      </c>
      <c r="AQ289" s="70">
        <f t="shared" si="655"/>
        <v>227.48</v>
      </c>
      <c r="AR289" s="70">
        <f t="shared" si="656"/>
        <v>0</v>
      </c>
      <c r="AS289" s="70">
        <f t="shared" si="657"/>
        <v>0</v>
      </c>
      <c r="AT289" s="70">
        <f t="shared" si="658"/>
        <v>0</v>
      </c>
      <c r="AU289" s="70">
        <f t="shared" si="659"/>
        <v>0</v>
      </c>
      <c r="AV289" s="70">
        <f t="shared" si="660"/>
        <v>0</v>
      </c>
      <c r="AW289" s="70">
        <f t="shared" si="661"/>
        <v>0</v>
      </c>
      <c r="AX289" s="70">
        <f t="shared" si="743"/>
        <v>137.5</v>
      </c>
      <c r="AY289" s="70">
        <f t="shared" si="730"/>
        <v>142.18</v>
      </c>
      <c r="AZ289" s="70">
        <f t="shared" si="737"/>
        <v>0</v>
      </c>
      <c r="BA289" s="70">
        <f t="shared" si="738"/>
        <v>0</v>
      </c>
      <c r="BB289" s="70">
        <f t="shared" si="739"/>
        <v>0</v>
      </c>
      <c r="BC289" s="70">
        <f t="shared" si="740"/>
        <v>0</v>
      </c>
      <c r="BD289" s="70">
        <f t="shared" si="741"/>
        <v>0</v>
      </c>
      <c r="BE289" s="70">
        <f t="shared" si="742"/>
        <v>0</v>
      </c>
      <c r="BF289" s="70">
        <f t="shared" si="662"/>
        <v>450.01</v>
      </c>
      <c r="BG289" s="70">
        <f t="shared" si="663"/>
        <v>369.65999999999997</v>
      </c>
      <c r="BH289" s="70">
        <f t="shared" si="664"/>
        <v>0</v>
      </c>
      <c r="BI289" s="70">
        <f t="shared" si="665"/>
        <v>0</v>
      </c>
      <c r="BJ289" s="70">
        <f t="shared" si="666"/>
        <v>0</v>
      </c>
      <c r="BK289" s="70">
        <f t="shared" si="667"/>
        <v>0</v>
      </c>
      <c r="BL289" s="70">
        <f t="shared" si="668"/>
        <v>0</v>
      </c>
      <c r="BM289" s="70">
        <f t="shared" si="669"/>
        <v>0</v>
      </c>
      <c r="BN289" s="70">
        <v>550</v>
      </c>
      <c r="BO289" s="70">
        <v>568.70000000000005</v>
      </c>
      <c r="BP289" s="70">
        <v>0</v>
      </c>
      <c r="BQ289" s="70">
        <v>0</v>
      </c>
      <c r="BR289" s="70">
        <v>0</v>
      </c>
      <c r="BS289" s="70">
        <v>0</v>
      </c>
      <c r="BT289" s="70">
        <v>0</v>
      </c>
      <c r="BU289" s="70">
        <v>0</v>
      </c>
      <c r="BV289" s="70">
        <f t="shared" si="670"/>
        <v>99.99</v>
      </c>
      <c r="BW289" s="70">
        <f t="shared" si="671"/>
        <v>199.04</v>
      </c>
      <c r="BX289" s="70">
        <f t="shared" si="672"/>
        <v>0</v>
      </c>
      <c r="BY289" s="70">
        <f t="shared" si="673"/>
        <v>0</v>
      </c>
      <c r="BZ289" s="70">
        <f t="shared" si="674"/>
        <v>0</v>
      </c>
      <c r="CA289" s="70">
        <f t="shared" si="675"/>
        <v>0</v>
      </c>
      <c r="CB289" s="70">
        <f t="shared" si="676"/>
        <v>0</v>
      </c>
      <c r="CC289" s="156">
        <f t="shared" si="677"/>
        <v>0</v>
      </c>
      <c r="CD289" s="70">
        <f t="shared" ref="CD289:CD295" si="745">ROUND(BV289*75%,2)</f>
        <v>74.989999999999995</v>
      </c>
      <c r="CE289" s="70"/>
      <c r="CF289" s="70">
        <f t="shared" si="678"/>
        <v>0</v>
      </c>
      <c r="CG289" s="70">
        <f t="shared" si="679"/>
        <v>0</v>
      </c>
      <c r="CH289" s="70">
        <f t="shared" si="680"/>
        <v>0</v>
      </c>
      <c r="CI289" s="70">
        <f t="shared" si="681"/>
        <v>0</v>
      </c>
      <c r="CJ289" s="70">
        <f t="shared" si="682"/>
        <v>0</v>
      </c>
      <c r="CK289" s="70">
        <f t="shared" si="683"/>
        <v>0</v>
      </c>
      <c r="CL289" s="70"/>
      <c r="CM289" s="70">
        <f t="shared" si="684"/>
        <v>525</v>
      </c>
      <c r="CN289" s="70">
        <f t="shared" si="685"/>
        <v>369.65999999999997</v>
      </c>
      <c r="CO289" s="70">
        <f t="shared" si="686"/>
        <v>0</v>
      </c>
      <c r="CP289" s="70">
        <f t="shared" si="687"/>
        <v>0</v>
      </c>
      <c r="CQ289" s="70">
        <f t="shared" si="688"/>
        <v>0</v>
      </c>
      <c r="CR289" s="70">
        <f t="shared" si="689"/>
        <v>0</v>
      </c>
      <c r="CS289" s="70">
        <f t="shared" si="690"/>
        <v>0</v>
      </c>
      <c r="CT289" s="70">
        <f t="shared" si="691"/>
        <v>0</v>
      </c>
    </row>
    <row r="290" spans="1:98" ht="20.100000000000001" customHeight="1">
      <c r="A290" s="19">
        <v>15</v>
      </c>
      <c r="B290" s="20" t="s">
        <v>246</v>
      </c>
      <c r="C290" s="21">
        <v>6</v>
      </c>
      <c r="D290" s="21">
        <v>0</v>
      </c>
      <c r="E290" s="10">
        <f t="shared" si="715"/>
        <v>6</v>
      </c>
      <c r="F290" s="21">
        <v>0</v>
      </c>
      <c r="G290" s="42">
        <v>0</v>
      </c>
      <c r="H290" s="10">
        <f t="shared" si="716"/>
        <v>0</v>
      </c>
      <c r="I290" s="21"/>
      <c r="J290" s="21"/>
      <c r="K290" s="10">
        <f t="shared" si="717"/>
        <v>0</v>
      </c>
      <c r="L290" s="42">
        <v>0</v>
      </c>
      <c r="M290" s="42">
        <v>0</v>
      </c>
      <c r="N290" s="10">
        <f t="shared" si="720"/>
        <v>0</v>
      </c>
      <c r="O290" s="10">
        <f t="shared" si="721"/>
        <v>6</v>
      </c>
      <c r="P290" s="23">
        <f t="shared" si="722"/>
        <v>0</v>
      </c>
      <c r="Q290" s="10">
        <f t="shared" si="618"/>
        <v>6</v>
      </c>
      <c r="R290" s="65"/>
      <c r="S290" s="65">
        <f t="shared" si="648"/>
        <v>0</v>
      </c>
      <c r="T290" s="65">
        <f t="shared" si="649"/>
        <v>0</v>
      </c>
      <c r="U290" s="65">
        <f t="shared" si="650"/>
        <v>0</v>
      </c>
      <c r="V290" s="65">
        <f t="shared" si="651"/>
        <v>0</v>
      </c>
      <c r="W290" s="65">
        <f t="shared" si="652"/>
        <v>0</v>
      </c>
      <c r="X290" s="70">
        <f t="shared" si="723"/>
        <v>0</v>
      </c>
      <c r="Y290" s="70">
        <f t="shared" si="724"/>
        <v>0</v>
      </c>
      <c r="Z290" s="83">
        <v>9</v>
      </c>
      <c r="AA290" s="83">
        <v>0</v>
      </c>
      <c r="AB290" s="83">
        <v>0</v>
      </c>
      <c r="AC290" s="83">
        <v>0</v>
      </c>
      <c r="AH290" s="86">
        <f>ROUND(Z290*56.82%-R290,2)-2.17</f>
        <v>2.9400000000000004</v>
      </c>
      <c r="AI290" s="83">
        <f t="shared" si="726"/>
        <v>0</v>
      </c>
      <c r="AJ290" s="83">
        <f t="shared" si="718"/>
        <v>0</v>
      </c>
      <c r="AK290" s="83">
        <f t="shared" si="727"/>
        <v>0</v>
      </c>
      <c r="AL290" s="83">
        <f t="shared" si="718"/>
        <v>0</v>
      </c>
      <c r="AM290" s="83">
        <f t="shared" si="728"/>
        <v>0</v>
      </c>
      <c r="AN290" s="83">
        <f t="shared" si="718"/>
        <v>0</v>
      </c>
      <c r="AO290" s="83">
        <f t="shared" si="729"/>
        <v>0</v>
      </c>
      <c r="AP290" s="70">
        <f t="shared" si="654"/>
        <v>2.9400000000000004</v>
      </c>
      <c r="AQ290" s="70">
        <f t="shared" si="655"/>
        <v>0</v>
      </c>
      <c r="AR290" s="70">
        <f t="shared" si="656"/>
        <v>0</v>
      </c>
      <c r="AS290" s="70">
        <f t="shared" si="657"/>
        <v>0</v>
      </c>
      <c r="AT290" s="70">
        <f t="shared" si="658"/>
        <v>0</v>
      </c>
      <c r="AU290" s="70">
        <f t="shared" si="659"/>
        <v>0</v>
      </c>
      <c r="AV290" s="70">
        <f t="shared" si="660"/>
        <v>0</v>
      </c>
      <c r="AW290" s="70">
        <f t="shared" si="661"/>
        <v>0</v>
      </c>
      <c r="AX290" s="70">
        <f>ROUND(Z290*25%,2)-2.25</f>
        <v>0</v>
      </c>
      <c r="AY290" s="70">
        <f t="shared" si="730"/>
        <v>0</v>
      </c>
      <c r="AZ290" s="70">
        <f t="shared" si="737"/>
        <v>0</v>
      </c>
      <c r="BA290" s="70">
        <f t="shared" si="738"/>
        <v>0</v>
      </c>
      <c r="BB290" s="70">
        <f t="shared" si="739"/>
        <v>0</v>
      </c>
      <c r="BC290" s="70">
        <f t="shared" si="740"/>
        <v>0</v>
      </c>
      <c r="BD290" s="70">
        <f t="shared" si="741"/>
        <v>0</v>
      </c>
      <c r="BE290" s="70">
        <f t="shared" si="742"/>
        <v>0</v>
      </c>
      <c r="BF290" s="70">
        <f t="shared" si="662"/>
        <v>2.9400000000000004</v>
      </c>
      <c r="BG290" s="70">
        <f t="shared" si="663"/>
        <v>0</v>
      </c>
      <c r="BH290" s="70">
        <f t="shared" si="664"/>
        <v>0</v>
      </c>
      <c r="BI290" s="70">
        <f t="shared" si="665"/>
        <v>0</v>
      </c>
      <c r="BJ290" s="70">
        <f t="shared" si="666"/>
        <v>0</v>
      </c>
      <c r="BK290" s="70">
        <f t="shared" si="667"/>
        <v>0</v>
      </c>
      <c r="BL290" s="70">
        <f t="shared" si="668"/>
        <v>0</v>
      </c>
      <c r="BM290" s="70">
        <f t="shared" si="669"/>
        <v>0</v>
      </c>
      <c r="BN290" s="70">
        <v>2.94</v>
      </c>
      <c r="BO290" s="70">
        <v>0</v>
      </c>
      <c r="BP290" s="70">
        <v>0</v>
      </c>
      <c r="BQ290" s="70">
        <v>0</v>
      </c>
      <c r="BR290" s="70">
        <v>0</v>
      </c>
      <c r="BS290" s="70">
        <v>0</v>
      </c>
      <c r="BT290" s="70">
        <v>0</v>
      </c>
      <c r="BU290" s="70">
        <v>0</v>
      </c>
      <c r="BV290" s="70">
        <f t="shared" si="670"/>
        <v>0</v>
      </c>
      <c r="BW290" s="70">
        <f t="shared" si="671"/>
        <v>0</v>
      </c>
      <c r="BX290" s="70">
        <f t="shared" si="672"/>
        <v>0</v>
      </c>
      <c r="BY290" s="70">
        <f t="shared" si="673"/>
        <v>0</v>
      </c>
      <c r="BZ290" s="70">
        <f t="shared" si="674"/>
        <v>0</v>
      </c>
      <c r="CA290" s="70">
        <f t="shared" si="675"/>
        <v>0</v>
      </c>
      <c r="CB290" s="70">
        <f t="shared" si="676"/>
        <v>0</v>
      </c>
      <c r="CC290" s="156">
        <f t="shared" si="677"/>
        <v>0</v>
      </c>
      <c r="CD290" s="70">
        <f t="shared" si="745"/>
        <v>0</v>
      </c>
      <c r="CE290" s="70"/>
      <c r="CF290" s="70">
        <f t="shared" si="678"/>
        <v>0</v>
      </c>
      <c r="CG290" s="70">
        <f t="shared" si="679"/>
        <v>0</v>
      </c>
      <c r="CH290" s="70">
        <f t="shared" si="680"/>
        <v>0</v>
      </c>
      <c r="CI290" s="70">
        <f t="shared" si="681"/>
        <v>0</v>
      </c>
      <c r="CJ290" s="70">
        <f t="shared" si="682"/>
        <v>0</v>
      </c>
      <c r="CK290" s="70">
        <f t="shared" si="683"/>
        <v>0</v>
      </c>
      <c r="CL290" s="70"/>
      <c r="CM290" s="70">
        <f t="shared" si="684"/>
        <v>2.9400000000000004</v>
      </c>
      <c r="CN290" s="70">
        <f t="shared" si="685"/>
        <v>0</v>
      </c>
      <c r="CO290" s="70">
        <f t="shared" si="686"/>
        <v>0</v>
      </c>
      <c r="CP290" s="70">
        <f t="shared" si="687"/>
        <v>0</v>
      </c>
      <c r="CQ290" s="70">
        <f t="shared" si="688"/>
        <v>0</v>
      </c>
      <c r="CR290" s="70">
        <f t="shared" si="689"/>
        <v>0</v>
      </c>
      <c r="CS290" s="70">
        <f t="shared" si="690"/>
        <v>0</v>
      </c>
      <c r="CT290" s="70">
        <f t="shared" si="691"/>
        <v>0</v>
      </c>
    </row>
    <row r="291" spans="1:98" ht="20.100000000000001" customHeight="1">
      <c r="A291" s="19">
        <v>16</v>
      </c>
      <c r="B291" s="27" t="s">
        <v>234</v>
      </c>
      <c r="C291" s="21">
        <v>88</v>
      </c>
      <c r="D291" s="21">
        <v>0</v>
      </c>
      <c r="E291" s="10">
        <f t="shared" si="715"/>
        <v>88</v>
      </c>
      <c r="F291" s="21">
        <v>0</v>
      </c>
      <c r="G291" s="42">
        <v>0</v>
      </c>
      <c r="H291" s="10">
        <f t="shared" si="716"/>
        <v>0</v>
      </c>
      <c r="I291" s="21"/>
      <c r="J291" s="21"/>
      <c r="K291" s="10">
        <f t="shared" si="717"/>
        <v>0</v>
      </c>
      <c r="L291" s="42">
        <v>150</v>
      </c>
      <c r="M291" s="42">
        <v>0</v>
      </c>
      <c r="N291" s="10">
        <f t="shared" si="720"/>
        <v>150</v>
      </c>
      <c r="O291" s="10">
        <f t="shared" si="721"/>
        <v>238</v>
      </c>
      <c r="P291" s="23">
        <f t="shared" si="722"/>
        <v>0</v>
      </c>
      <c r="Q291" s="10">
        <f t="shared" si="618"/>
        <v>238</v>
      </c>
      <c r="R291" s="65"/>
      <c r="S291" s="65">
        <f t="shared" si="648"/>
        <v>0</v>
      </c>
      <c r="T291" s="65">
        <f t="shared" si="649"/>
        <v>0</v>
      </c>
      <c r="U291" s="65">
        <f t="shared" si="650"/>
        <v>0</v>
      </c>
      <c r="V291" s="65">
        <f t="shared" si="651"/>
        <v>0</v>
      </c>
      <c r="W291" s="65">
        <f t="shared" si="652"/>
        <v>0</v>
      </c>
      <c r="X291" s="70"/>
      <c r="Y291" s="70">
        <f t="shared" si="724"/>
        <v>0</v>
      </c>
      <c r="Z291" s="83">
        <v>71.16</v>
      </c>
      <c r="AA291" s="83">
        <v>0</v>
      </c>
      <c r="AB291" s="83">
        <v>0</v>
      </c>
      <c r="AC291" s="83">
        <v>0</v>
      </c>
      <c r="AH291" s="87">
        <f t="shared" si="725"/>
        <v>40.43</v>
      </c>
      <c r="AI291" s="83">
        <f t="shared" si="726"/>
        <v>0</v>
      </c>
      <c r="AJ291" s="83">
        <f t="shared" si="718"/>
        <v>0</v>
      </c>
      <c r="AK291" s="83">
        <f t="shared" si="727"/>
        <v>0</v>
      </c>
      <c r="AL291" s="83">
        <f t="shared" si="718"/>
        <v>0</v>
      </c>
      <c r="AM291" s="83">
        <f t="shared" si="728"/>
        <v>0</v>
      </c>
      <c r="AN291" s="83">
        <f t="shared" si="718"/>
        <v>0</v>
      </c>
      <c r="AO291" s="83">
        <f t="shared" si="729"/>
        <v>0</v>
      </c>
      <c r="AP291" s="70">
        <f t="shared" si="654"/>
        <v>40.43</v>
      </c>
      <c r="AQ291" s="70">
        <f t="shared" si="655"/>
        <v>0</v>
      </c>
      <c r="AR291" s="70">
        <f t="shared" si="656"/>
        <v>0</v>
      </c>
      <c r="AS291" s="70">
        <f t="shared" si="657"/>
        <v>0</v>
      </c>
      <c r="AT291" s="70">
        <f t="shared" si="658"/>
        <v>0</v>
      </c>
      <c r="AU291" s="70">
        <f t="shared" si="659"/>
        <v>0</v>
      </c>
      <c r="AV291" s="70">
        <f t="shared" si="660"/>
        <v>0</v>
      </c>
      <c r="AW291" s="70">
        <f t="shared" si="661"/>
        <v>0</v>
      </c>
      <c r="AX291" s="70">
        <f t="shared" si="743"/>
        <v>17.79</v>
      </c>
      <c r="AY291" s="70">
        <f t="shared" si="730"/>
        <v>0</v>
      </c>
      <c r="AZ291" s="70">
        <f t="shared" si="737"/>
        <v>0</v>
      </c>
      <c r="BA291" s="70">
        <f t="shared" si="738"/>
        <v>0</v>
      </c>
      <c r="BB291" s="70">
        <f t="shared" si="739"/>
        <v>0</v>
      </c>
      <c r="BC291" s="70">
        <f t="shared" si="740"/>
        <v>0</v>
      </c>
      <c r="BD291" s="70">
        <f t="shared" si="741"/>
        <v>0</v>
      </c>
      <c r="BE291" s="70">
        <f t="shared" si="742"/>
        <v>0</v>
      </c>
      <c r="BF291" s="70">
        <f t="shared" si="662"/>
        <v>58.22</v>
      </c>
      <c r="BG291" s="70">
        <f t="shared" si="663"/>
        <v>0</v>
      </c>
      <c r="BH291" s="70">
        <f t="shared" si="664"/>
        <v>0</v>
      </c>
      <c r="BI291" s="70">
        <f t="shared" si="665"/>
        <v>0</v>
      </c>
      <c r="BJ291" s="70">
        <f t="shared" si="666"/>
        <v>0</v>
      </c>
      <c r="BK291" s="70">
        <f t="shared" si="667"/>
        <v>0</v>
      </c>
      <c r="BL291" s="70">
        <f t="shared" si="668"/>
        <v>0</v>
      </c>
      <c r="BM291" s="70">
        <f t="shared" si="669"/>
        <v>0</v>
      </c>
      <c r="BN291" s="70">
        <v>71.16</v>
      </c>
      <c r="BO291" s="70">
        <v>0</v>
      </c>
      <c r="BP291" s="70">
        <v>0</v>
      </c>
      <c r="BQ291" s="70">
        <v>0</v>
      </c>
      <c r="BR291" s="70">
        <v>0</v>
      </c>
      <c r="BS291" s="70">
        <v>0</v>
      </c>
      <c r="BT291" s="70">
        <v>0</v>
      </c>
      <c r="BU291" s="70">
        <v>0</v>
      </c>
      <c r="BV291" s="70">
        <f t="shared" si="670"/>
        <v>12.94</v>
      </c>
      <c r="BW291" s="70">
        <f t="shared" si="671"/>
        <v>0</v>
      </c>
      <c r="BX291" s="70">
        <f t="shared" si="672"/>
        <v>0</v>
      </c>
      <c r="BY291" s="70">
        <f t="shared" si="673"/>
        <v>0</v>
      </c>
      <c r="BZ291" s="70">
        <f t="shared" si="674"/>
        <v>0</v>
      </c>
      <c r="CA291" s="70">
        <f t="shared" si="675"/>
        <v>0</v>
      </c>
      <c r="CB291" s="70">
        <f t="shared" si="676"/>
        <v>0</v>
      </c>
      <c r="CC291" s="156">
        <f t="shared" si="677"/>
        <v>0</v>
      </c>
      <c r="CD291" s="70">
        <f t="shared" si="745"/>
        <v>9.7100000000000009</v>
      </c>
      <c r="CE291" s="70">
        <f t="shared" si="736"/>
        <v>0</v>
      </c>
      <c r="CF291" s="70">
        <f t="shared" si="678"/>
        <v>0</v>
      </c>
      <c r="CG291" s="70">
        <f t="shared" si="679"/>
        <v>0</v>
      </c>
      <c r="CH291" s="70">
        <f t="shared" si="680"/>
        <v>0</v>
      </c>
      <c r="CI291" s="70">
        <f t="shared" si="681"/>
        <v>0</v>
      </c>
      <c r="CJ291" s="70">
        <f t="shared" si="682"/>
        <v>0</v>
      </c>
      <c r="CK291" s="70">
        <f t="shared" si="683"/>
        <v>0</v>
      </c>
      <c r="CL291" s="70"/>
      <c r="CM291" s="70">
        <f t="shared" si="684"/>
        <v>67.930000000000007</v>
      </c>
      <c r="CN291" s="70">
        <f t="shared" si="685"/>
        <v>0</v>
      </c>
      <c r="CO291" s="70">
        <f t="shared" si="686"/>
        <v>0</v>
      </c>
      <c r="CP291" s="70">
        <f t="shared" si="687"/>
        <v>0</v>
      </c>
      <c r="CQ291" s="70">
        <f t="shared" si="688"/>
        <v>0</v>
      </c>
      <c r="CR291" s="70">
        <f t="shared" si="689"/>
        <v>0</v>
      </c>
      <c r="CS291" s="70">
        <f t="shared" si="690"/>
        <v>0</v>
      </c>
      <c r="CT291" s="70">
        <f t="shared" si="691"/>
        <v>0</v>
      </c>
    </row>
    <row r="292" spans="1:98" ht="20.100000000000001" customHeight="1">
      <c r="A292" s="19">
        <v>17</v>
      </c>
      <c r="B292" s="66" t="s">
        <v>247</v>
      </c>
      <c r="C292" s="21">
        <v>3</v>
      </c>
      <c r="D292" s="21">
        <v>0</v>
      </c>
      <c r="E292" s="10">
        <f t="shared" si="715"/>
        <v>3</v>
      </c>
      <c r="F292" s="21">
        <v>0</v>
      </c>
      <c r="G292" s="42">
        <v>0</v>
      </c>
      <c r="H292" s="10">
        <f t="shared" si="716"/>
        <v>0</v>
      </c>
      <c r="I292" s="21"/>
      <c r="J292" s="21"/>
      <c r="K292" s="10">
        <f t="shared" si="717"/>
        <v>0</v>
      </c>
      <c r="L292" s="42">
        <v>0</v>
      </c>
      <c r="M292" s="42">
        <v>0</v>
      </c>
      <c r="N292" s="10">
        <f t="shared" si="720"/>
        <v>0</v>
      </c>
      <c r="O292" s="10">
        <f t="shared" si="721"/>
        <v>3</v>
      </c>
      <c r="P292" s="23">
        <f t="shared" si="722"/>
        <v>0</v>
      </c>
      <c r="Q292" s="10">
        <f t="shared" si="618"/>
        <v>3</v>
      </c>
      <c r="R292" s="65"/>
      <c r="S292" s="65">
        <f t="shared" si="648"/>
        <v>0</v>
      </c>
      <c r="T292" s="65">
        <f t="shared" si="649"/>
        <v>0</v>
      </c>
      <c r="U292" s="65">
        <f t="shared" si="650"/>
        <v>0</v>
      </c>
      <c r="V292" s="65">
        <f t="shared" si="651"/>
        <v>0</v>
      </c>
      <c r="W292" s="65">
        <f t="shared" si="652"/>
        <v>0</v>
      </c>
      <c r="X292" s="70">
        <f t="shared" si="723"/>
        <v>0</v>
      </c>
      <c r="Y292" s="70">
        <f t="shared" si="724"/>
        <v>0</v>
      </c>
      <c r="Z292" s="83">
        <v>0</v>
      </c>
      <c r="AA292" s="83">
        <v>0</v>
      </c>
      <c r="AB292" s="83">
        <v>0</v>
      </c>
      <c r="AC292" s="83">
        <v>0</v>
      </c>
      <c r="AH292" s="83">
        <f t="shared" si="725"/>
        <v>0</v>
      </c>
      <c r="AI292" s="83">
        <f t="shared" si="726"/>
        <v>0</v>
      </c>
      <c r="AJ292" s="83">
        <f t="shared" ref="AJ292:AJ295" si="746">ROUND(AB292*56.82%-T292,2)</f>
        <v>0</v>
      </c>
      <c r="AK292" s="83">
        <f t="shared" si="727"/>
        <v>0</v>
      </c>
      <c r="AL292" s="83">
        <f t="shared" ref="AL292:AL295" si="747">ROUND(AD292*56.82%-V292,2)</f>
        <v>0</v>
      </c>
      <c r="AM292" s="83">
        <f t="shared" si="728"/>
        <v>0</v>
      </c>
      <c r="AN292" s="83">
        <f t="shared" ref="AN292:AN295" si="748">ROUND(AF292*56.82%-X292,2)</f>
        <v>0</v>
      </c>
      <c r="AO292" s="83">
        <f t="shared" si="729"/>
        <v>0</v>
      </c>
      <c r="AP292" s="70">
        <f t="shared" si="654"/>
        <v>0</v>
      </c>
      <c r="AQ292" s="70">
        <f t="shared" si="655"/>
        <v>0</v>
      </c>
      <c r="AR292" s="70">
        <f t="shared" si="656"/>
        <v>0</v>
      </c>
      <c r="AS292" s="70">
        <f t="shared" si="657"/>
        <v>0</v>
      </c>
      <c r="AT292" s="70">
        <f t="shared" si="658"/>
        <v>0</v>
      </c>
      <c r="AU292" s="70">
        <f t="shared" si="659"/>
        <v>0</v>
      </c>
      <c r="AV292" s="70">
        <f t="shared" si="660"/>
        <v>0</v>
      </c>
      <c r="AW292" s="70">
        <f t="shared" si="661"/>
        <v>0</v>
      </c>
      <c r="AX292" s="70">
        <f t="shared" si="743"/>
        <v>0</v>
      </c>
      <c r="AY292" s="70">
        <f t="shared" si="730"/>
        <v>0</v>
      </c>
      <c r="AZ292" s="70">
        <f t="shared" si="737"/>
        <v>0</v>
      </c>
      <c r="BA292" s="70">
        <f t="shared" si="738"/>
        <v>0</v>
      </c>
      <c r="BB292" s="70">
        <f t="shared" si="739"/>
        <v>0</v>
      </c>
      <c r="BC292" s="70">
        <f t="shared" si="740"/>
        <v>0</v>
      </c>
      <c r="BD292" s="70">
        <f t="shared" si="741"/>
        <v>0</v>
      </c>
      <c r="BE292" s="70">
        <f t="shared" si="742"/>
        <v>0</v>
      </c>
      <c r="BF292" s="70">
        <f t="shared" si="662"/>
        <v>0</v>
      </c>
      <c r="BG292" s="70">
        <f t="shared" si="663"/>
        <v>0</v>
      </c>
      <c r="BH292" s="70">
        <f t="shared" si="664"/>
        <v>0</v>
      </c>
      <c r="BI292" s="70">
        <f t="shared" si="665"/>
        <v>0</v>
      </c>
      <c r="BJ292" s="70">
        <f t="shared" si="666"/>
        <v>0</v>
      </c>
      <c r="BK292" s="70">
        <f t="shared" si="667"/>
        <v>0</v>
      </c>
      <c r="BL292" s="70">
        <f t="shared" si="668"/>
        <v>0</v>
      </c>
      <c r="BM292" s="70">
        <f t="shared" si="669"/>
        <v>0</v>
      </c>
      <c r="BN292" s="70">
        <v>0</v>
      </c>
      <c r="BO292" s="70">
        <v>0</v>
      </c>
      <c r="BP292" s="70">
        <v>0</v>
      </c>
      <c r="BQ292" s="70">
        <v>0</v>
      </c>
      <c r="BR292" s="70">
        <v>0</v>
      </c>
      <c r="BS292" s="70">
        <v>0</v>
      </c>
      <c r="BT292" s="70">
        <v>0</v>
      </c>
      <c r="BU292" s="70">
        <v>0</v>
      </c>
      <c r="BV292" s="70">
        <f t="shared" si="670"/>
        <v>0</v>
      </c>
      <c r="BW292" s="70">
        <f t="shared" si="671"/>
        <v>0</v>
      </c>
      <c r="BX292" s="70">
        <f t="shared" si="672"/>
        <v>0</v>
      </c>
      <c r="BY292" s="70">
        <f t="shared" si="673"/>
        <v>0</v>
      </c>
      <c r="BZ292" s="70">
        <f t="shared" si="674"/>
        <v>0</v>
      </c>
      <c r="CA292" s="70">
        <f t="shared" si="675"/>
        <v>0</v>
      </c>
      <c r="CB292" s="70">
        <f t="shared" si="676"/>
        <v>0</v>
      </c>
      <c r="CC292" s="156">
        <f t="shared" si="677"/>
        <v>0</v>
      </c>
      <c r="CD292" s="70">
        <f t="shared" si="745"/>
        <v>0</v>
      </c>
      <c r="CE292" s="70">
        <f t="shared" si="736"/>
        <v>0</v>
      </c>
      <c r="CF292" s="70">
        <f t="shared" si="678"/>
        <v>0</v>
      </c>
      <c r="CG292" s="70">
        <f t="shared" si="679"/>
        <v>0</v>
      </c>
      <c r="CH292" s="70">
        <f t="shared" si="680"/>
        <v>0</v>
      </c>
      <c r="CI292" s="70">
        <f t="shared" si="681"/>
        <v>0</v>
      </c>
      <c r="CJ292" s="70">
        <f t="shared" si="682"/>
        <v>0</v>
      </c>
      <c r="CK292" s="70">
        <f t="shared" si="683"/>
        <v>0</v>
      </c>
      <c r="CL292" s="70"/>
      <c r="CM292" s="70">
        <f t="shared" si="684"/>
        <v>0</v>
      </c>
      <c r="CN292" s="70">
        <f t="shared" si="685"/>
        <v>0</v>
      </c>
      <c r="CO292" s="70">
        <f t="shared" si="686"/>
        <v>0</v>
      </c>
      <c r="CP292" s="70">
        <f t="shared" si="687"/>
        <v>0</v>
      </c>
      <c r="CQ292" s="70">
        <f t="shared" si="688"/>
        <v>0</v>
      </c>
      <c r="CR292" s="70">
        <f t="shared" si="689"/>
        <v>0</v>
      </c>
      <c r="CS292" s="70">
        <f t="shared" si="690"/>
        <v>0</v>
      </c>
      <c r="CT292" s="70">
        <f t="shared" si="691"/>
        <v>0</v>
      </c>
    </row>
    <row r="293" spans="1:98" ht="20.100000000000001" customHeight="1">
      <c r="A293" s="19">
        <v>18</v>
      </c>
      <c r="B293" s="67" t="s">
        <v>248</v>
      </c>
      <c r="C293" s="21">
        <v>1</v>
      </c>
      <c r="D293" s="21">
        <v>1</v>
      </c>
      <c r="E293" s="10">
        <f t="shared" si="715"/>
        <v>2</v>
      </c>
      <c r="F293" s="21">
        <v>0</v>
      </c>
      <c r="G293" s="42">
        <v>400</v>
      </c>
      <c r="H293" s="10">
        <f t="shared" si="716"/>
        <v>400</v>
      </c>
      <c r="I293" s="21"/>
      <c r="J293" s="21">
        <v>150</v>
      </c>
      <c r="K293" s="10">
        <f t="shared" si="717"/>
        <v>150</v>
      </c>
      <c r="L293" s="42">
        <v>0</v>
      </c>
      <c r="M293" s="42">
        <v>200</v>
      </c>
      <c r="N293" s="10">
        <f t="shared" si="720"/>
        <v>200</v>
      </c>
      <c r="O293" s="10">
        <f t="shared" si="721"/>
        <v>1</v>
      </c>
      <c r="P293" s="23">
        <f t="shared" si="722"/>
        <v>751</v>
      </c>
      <c r="Q293" s="10">
        <f t="shared" si="618"/>
        <v>752</v>
      </c>
      <c r="R293" s="65"/>
      <c r="S293" s="65"/>
      <c r="T293" s="65">
        <f t="shared" si="649"/>
        <v>0</v>
      </c>
      <c r="U293" s="65"/>
      <c r="V293" s="65">
        <f t="shared" si="651"/>
        <v>0</v>
      </c>
      <c r="W293" s="65"/>
      <c r="X293" s="70">
        <f t="shared" si="723"/>
        <v>0</v>
      </c>
      <c r="Y293" s="70"/>
      <c r="Z293" s="83">
        <v>0</v>
      </c>
      <c r="AA293" s="83">
        <v>0</v>
      </c>
      <c r="AB293" s="83">
        <v>0</v>
      </c>
      <c r="AC293" s="83">
        <v>0</v>
      </c>
      <c r="AH293" s="83">
        <f t="shared" si="725"/>
        <v>0</v>
      </c>
      <c r="AI293" s="83">
        <f t="shared" si="726"/>
        <v>0</v>
      </c>
      <c r="AJ293" s="83">
        <f t="shared" si="746"/>
        <v>0</v>
      </c>
      <c r="AK293" s="83">
        <f t="shared" si="727"/>
        <v>0</v>
      </c>
      <c r="AL293" s="83">
        <f t="shared" si="747"/>
        <v>0</v>
      </c>
      <c r="AM293" s="83">
        <f t="shared" si="728"/>
        <v>0</v>
      </c>
      <c r="AN293" s="83">
        <f t="shared" si="748"/>
        <v>0</v>
      </c>
      <c r="AO293" s="83">
        <f t="shared" si="729"/>
        <v>0</v>
      </c>
      <c r="AP293" s="70">
        <f t="shared" si="654"/>
        <v>0</v>
      </c>
      <c r="AQ293" s="70">
        <f t="shared" si="655"/>
        <v>0</v>
      </c>
      <c r="AR293" s="70">
        <f t="shared" si="656"/>
        <v>0</v>
      </c>
      <c r="AS293" s="70">
        <f t="shared" si="657"/>
        <v>0</v>
      </c>
      <c r="AT293" s="70">
        <f t="shared" si="658"/>
        <v>0</v>
      </c>
      <c r="AU293" s="70">
        <f t="shared" si="659"/>
        <v>0</v>
      </c>
      <c r="AV293" s="70">
        <f t="shared" si="660"/>
        <v>0</v>
      </c>
      <c r="AW293" s="70">
        <f t="shared" si="661"/>
        <v>0</v>
      </c>
      <c r="AX293" s="70">
        <f t="shared" si="743"/>
        <v>0</v>
      </c>
      <c r="AY293" s="70">
        <f t="shared" si="730"/>
        <v>0</v>
      </c>
      <c r="AZ293" s="70">
        <f t="shared" si="737"/>
        <v>0</v>
      </c>
      <c r="BA293" s="70">
        <f t="shared" si="738"/>
        <v>0</v>
      </c>
      <c r="BB293" s="70">
        <f t="shared" si="739"/>
        <v>0</v>
      </c>
      <c r="BC293" s="70">
        <f t="shared" si="740"/>
        <v>0</v>
      </c>
      <c r="BD293" s="70">
        <f t="shared" si="741"/>
        <v>0</v>
      </c>
      <c r="BE293" s="70">
        <f t="shared" si="742"/>
        <v>0</v>
      </c>
      <c r="BF293" s="70">
        <f t="shared" si="662"/>
        <v>0</v>
      </c>
      <c r="BG293" s="70">
        <f t="shared" si="663"/>
        <v>0</v>
      </c>
      <c r="BH293" s="70">
        <f t="shared" si="664"/>
        <v>0</v>
      </c>
      <c r="BI293" s="70">
        <f t="shared" si="665"/>
        <v>0</v>
      </c>
      <c r="BJ293" s="70">
        <f t="shared" si="666"/>
        <v>0</v>
      </c>
      <c r="BK293" s="70">
        <f t="shared" si="667"/>
        <v>0</v>
      </c>
      <c r="BL293" s="70">
        <f t="shared" si="668"/>
        <v>0</v>
      </c>
      <c r="BM293" s="70">
        <f t="shared" si="669"/>
        <v>0</v>
      </c>
      <c r="BN293" s="70">
        <v>0</v>
      </c>
      <c r="BO293" s="70">
        <v>0</v>
      </c>
      <c r="BP293" s="70">
        <v>0</v>
      </c>
      <c r="BQ293" s="70">
        <v>0</v>
      </c>
      <c r="BR293" s="70">
        <v>0</v>
      </c>
      <c r="BS293" s="70">
        <v>0</v>
      </c>
      <c r="BT293" s="70">
        <v>0</v>
      </c>
      <c r="BU293" s="70">
        <v>0</v>
      </c>
      <c r="BV293" s="70">
        <f t="shared" si="670"/>
        <v>0</v>
      </c>
      <c r="BW293" s="70">
        <f t="shared" si="671"/>
        <v>0</v>
      </c>
      <c r="BX293" s="70">
        <f t="shared" si="672"/>
        <v>0</v>
      </c>
      <c r="BY293" s="70">
        <f t="shared" si="673"/>
        <v>0</v>
      </c>
      <c r="BZ293" s="70">
        <f t="shared" si="674"/>
        <v>0</v>
      </c>
      <c r="CA293" s="70">
        <f t="shared" si="675"/>
        <v>0</v>
      </c>
      <c r="CB293" s="70">
        <f t="shared" si="676"/>
        <v>0</v>
      </c>
      <c r="CC293" s="156">
        <f t="shared" si="677"/>
        <v>0</v>
      </c>
      <c r="CD293" s="70">
        <f t="shared" si="745"/>
        <v>0</v>
      </c>
      <c r="CE293" s="70">
        <f t="shared" si="736"/>
        <v>0</v>
      </c>
      <c r="CF293" s="70">
        <f t="shared" si="678"/>
        <v>0</v>
      </c>
      <c r="CG293" s="70">
        <f t="shared" si="679"/>
        <v>0</v>
      </c>
      <c r="CH293" s="70">
        <f t="shared" si="680"/>
        <v>0</v>
      </c>
      <c r="CI293" s="70">
        <f t="shared" si="681"/>
        <v>0</v>
      </c>
      <c r="CJ293" s="70">
        <f t="shared" si="682"/>
        <v>0</v>
      </c>
      <c r="CK293" s="70">
        <f t="shared" si="683"/>
        <v>0</v>
      </c>
      <c r="CL293" s="70"/>
      <c r="CM293" s="70">
        <f t="shared" si="684"/>
        <v>0</v>
      </c>
      <c r="CN293" s="70">
        <f t="shared" si="685"/>
        <v>0</v>
      </c>
      <c r="CO293" s="70">
        <f t="shared" si="686"/>
        <v>0</v>
      </c>
      <c r="CP293" s="70">
        <f t="shared" si="687"/>
        <v>0</v>
      </c>
      <c r="CQ293" s="70">
        <f t="shared" si="688"/>
        <v>0</v>
      </c>
      <c r="CR293" s="70">
        <f t="shared" si="689"/>
        <v>0</v>
      </c>
      <c r="CS293" s="70">
        <f t="shared" si="690"/>
        <v>0</v>
      </c>
      <c r="CT293" s="70">
        <f t="shared" si="691"/>
        <v>0</v>
      </c>
    </row>
    <row r="294" spans="1:98" ht="20.100000000000001" customHeight="1">
      <c r="A294" s="19"/>
      <c r="B294" s="67" t="s">
        <v>252</v>
      </c>
      <c r="C294" s="21"/>
      <c r="D294" s="21"/>
      <c r="E294" s="10"/>
      <c r="F294" s="21"/>
      <c r="G294" s="42"/>
      <c r="H294" s="10"/>
      <c r="I294" s="21"/>
      <c r="J294" s="21"/>
      <c r="K294" s="10"/>
      <c r="L294" s="42"/>
      <c r="M294" s="42"/>
      <c r="N294" s="10"/>
      <c r="O294" s="10"/>
      <c r="P294" s="23"/>
      <c r="Q294" s="10"/>
      <c r="R294" s="65"/>
      <c r="S294" s="65">
        <f t="shared" si="648"/>
        <v>0</v>
      </c>
      <c r="T294" s="65"/>
      <c r="U294" s="65"/>
      <c r="V294" s="65"/>
      <c r="W294" s="65"/>
      <c r="X294" s="70"/>
      <c r="Y294" s="70"/>
      <c r="Z294" s="83">
        <v>8</v>
      </c>
      <c r="AA294" s="83">
        <v>0</v>
      </c>
      <c r="AB294" s="83">
        <v>0</v>
      </c>
      <c r="AC294" s="83">
        <v>0</v>
      </c>
      <c r="AH294" s="87">
        <f t="shared" si="725"/>
        <v>4.55</v>
      </c>
      <c r="AI294" s="83">
        <f t="shared" si="726"/>
        <v>0</v>
      </c>
      <c r="AJ294" s="83">
        <f t="shared" si="746"/>
        <v>0</v>
      </c>
      <c r="AK294" s="83">
        <f t="shared" si="727"/>
        <v>0</v>
      </c>
      <c r="AL294" s="83">
        <f t="shared" si="747"/>
        <v>0</v>
      </c>
      <c r="AM294" s="83">
        <f t="shared" si="728"/>
        <v>0</v>
      </c>
      <c r="AN294" s="83">
        <f t="shared" si="748"/>
        <v>0</v>
      </c>
      <c r="AO294" s="83">
        <f t="shared" si="729"/>
        <v>0</v>
      </c>
      <c r="AP294" s="70">
        <f t="shared" si="654"/>
        <v>4.55</v>
      </c>
      <c r="AQ294" s="70">
        <f t="shared" si="655"/>
        <v>0</v>
      </c>
      <c r="AR294" s="70">
        <f t="shared" si="656"/>
        <v>0</v>
      </c>
      <c r="AS294" s="70">
        <f t="shared" si="657"/>
        <v>0</v>
      </c>
      <c r="AT294" s="70">
        <f t="shared" si="658"/>
        <v>0</v>
      </c>
      <c r="AU294" s="70">
        <f t="shared" si="659"/>
        <v>0</v>
      </c>
      <c r="AV294" s="70">
        <f t="shared" si="660"/>
        <v>0</v>
      </c>
      <c r="AW294" s="70">
        <f t="shared" si="661"/>
        <v>0</v>
      </c>
      <c r="AX294" s="70">
        <f t="shared" si="743"/>
        <v>2</v>
      </c>
      <c r="AY294" s="70">
        <f t="shared" si="730"/>
        <v>0</v>
      </c>
      <c r="AZ294" s="70">
        <f t="shared" si="737"/>
        <v>0</v>
      </c>
      <c r="BA294" s="70">
        <f t="shared" si="738"/>
        <v>0</v>
      </c>
      <c r="BB294" s="70">
        <f t="shared" si="739"/>
        <v>0</v>
      </c>
      <c r="BC294" s="70">
        <f t="shared" si="740"/>
        <v>0</v>
      </c>
      <c r="BD294" s="70">
        <f t="shared" si="741"/>
        <v>0</v>
      </c>
      <c r="BE294" s="70">
        <f t="shared" si="742"/>
        <v>0</v>
      </c>
      <c r="BF294" s="70">
        <f t="shared" si="662"/>
        <v>6.55</v>
      </c>
      <c r="BG294" s="70">
        <f t="shared" si="663"/>
        <v>0</v>
      </c>
      <c r="BH294" s="70">
        <f t="shared" si="664"/>
        <v>0</v>
      </c>
      <c r="BI294" s="70">
        <f t="shared" si="665"/>
        <v>0</v>
      </c>
      <c r="BJ294" s="70">
        <f t="shared" si="666"/>
        <v>0</v>
      </c>
      <c r="BK294" s="70">
        <f t="shared" si="667"/>
        <v>0</v>
      </c>
      <c r="BL294" s="70">
        <f t="shared" si="668"/>
        <v>0</v>
      </c>
      <c r="BM294" s="70">
        <f t="shared" si="669"/>
        <v>0</v>
      </c>
      <c r="BN294" s="70">
        <v>6.55</v>
      </c>
      <c r="BO294" s="70">
        <v>0</v>
      </c>
      <c r="BP294" s="70">
        <v>0</v>
      </c>
      <c r="BQ294" s="70">
        <v>0</v>
      </c>
      <c r="BR294" s="70">
        <v>0</v>
      </c>
      <c r="BS294" s="70">
        <v>0</v>
      </c>
      <c r="BT294" s="70">
        <v>0</v>
      </c>
      <c r="BU294" s="70">
        <v>0</v>
      </c>
      <c r="BV294" s="70">
        <f t="shared" si="670"/>
        <v>0</v>
      </c>
      <c r="BW294" s="70">
        <f t="shared" si="671"/>
        <v>0</v>
      </c>
      <c r="BX294" s="70">
        <f t="shared" si="672"/>
        <v>0</v>
      </c>
      <c r="BY294" s="70">
        <f t="shared" si="673"/>
        <v>0</v>
      </c>
      <c r="BZ294" s="70">
        <f t="shared" si="674"/>
        <v>0</v>
      </c>
      <c r="CA294" s="70">
        <f t="shared" si="675"/>
        <v>0</v>
      </c>
      <c r="CB294" s="70">
        <f t="shared" si="676"/>
        <v>0</v>
      </c>
      <c r="CC294" s="156">
        <f t="shared" si="677"/>
        <v>0</v>
      </c>
      <c r="CD294" s="70">
        <f t="shared" si="745"/>
        <v>0</v>
      </c>
      <c r="CE294" s="70">
        <f t="shared" si="736"/>
        <v>0</v>
      </c>
      <c r="CF294" s="70">
        <f t="shared" si="678"/>
        <v>0</v>
      </c>
      <c r="CG294" s="70">
        <f t="shared" si="679"/>
        <v>0</v>
      </c>
      <c r="CH294" s="70">
        <f t="shared" si="680"/>
        <v>0</v>
      </c>
      <c r="CI294" s="70">
        <f t="shared" si="681"/>
        <v>0</v>
      </c>
      <c r="CJ294" s="70">
        <f t="shared" si="682"/>
        <v>0</v>
      </c>
      <c r="CK294" s="70">
        <f t="shared" si="683"/>
        <v>0</v>
      </c>
      <c r="CL294" s="70"/>
      <c r="CM294" s="70">
        <f t="shared" si="684"/>
        <v>6.55</v>
      </c>
      <c r="CN294" s="70">
        <f t="shared" si="685"/>
        <v>0</v>
      </c>
      <c r="CO294" s="70">
        <f t="shared" si="686"/>
        <v>0</v>
      </c>
      <c r="CP294" s="70">
        <f t="shared" si="687"/>
        <v>0</v>
      </c>
      <c r="CQ294" s="70">
        <f t="shared" si="688"/>
        <v>0</v>
      </c>
      <c r="CR294" s="70">
        <f t="shared" si="689"/>
        <v>0</v>
      </c>
      <c r="CS294" s="70">
        <f t="shared" si="690"/>
        <v>0</v>
      </c>
      <c r="CT294" s="70">
        <f t="shared" si="691"/>
        <v>0</v>
      </c>
    </row>
    <row r="295" spans="1:98" ht="20.100000000000001" customHeight="1">
      <c r="A295" s="19">
        <v>19</v>
      </c>
      <c r="B295" s="20" t="s">
        <v>235</v>
      </c>
      <c r="C295" s="21">
        <v>1</v>
      </c>
      <c r="D295" s="21">
        <v>250</v>
      </c>
      <c r="E295" s="10">
        <f t="shared" ref="E295" si="749">C295+D295</f>
        <v>251</v>
      </c>
      <c r="F295" s="21">
        <v>0</v>
      </c>
      <c r="G295" s="42">
        <v>300</v>
      </c>
      <c r="H295" s="10">
        <f t="shared" si="716"/>
        <v>300</v>
      </c>
      <c r="I295" s="21"/>
      <c r="J295" s="21">
        <v>100</v>
      </c>
      <c r="K295" s="10">
        <f t="shared" si="717"/>
        <v>100</v>
      </c>
      <c r="L295" s="42">
        <v>0</v>
      </c>
      <c r="M295" s="42">
        <v>150</v>
      </c>
      <c r="N295" s="10">
        <f t="shared" si="720"/>
        <v>150</v>
      </c>
      <c r="O295" s="10">
        <f t="shared" si="721"/>
        <v>1</v>
      </c>
      <c r="P295" s="23">
        <f t="shared" si="722"/>
        <v>800</v>
      </c>
      <c r="Q295" s="10">
        <f t="shared" si="618"/>
        <v>801</v>
      </c>
      <c r="R295" s="65"/>
      <c r="S295" s="65"/>
      <c r="T295" s="65">
        <f t="shared" si="649"/>
        <v>0</v>
      </c>
      <c r="U295" s="65"/>
      <c r="V295" s="65">
        <f t="shared" si="651"/>
        <v>0</v>
      </c>
      <c r="W295" s="65"/>
      <c r="X295" s="70">
        <f t="shared" si="723"/>
        <v>0</v>
      </c>
      <c r="Y295" s="70"/>
      <c r="Z295" s="83">
        <v>0</v>
      </c>
      <c r="AA295" s="83">
        <v>0</v>
      </c>
      <c r="AB295" s="83">
        <v>0</v>
      </c>
      <c r="AC295" s="83">
        <v>0</v>
      </c>
      <c r="AH295" s="83">
        <f t="shared" si="725"/>
        <v>0</v>
      </c>
      <c r="AI295" s="83">
        <f t="shared" si="726"/>
        <v>0</v>
      </c>
      <c r="AJ295" s="83">
        <f t="shared" si="746"/>
        <v>0</v>
      </c>
      <c r="AK295" s="83">
        <f t="shared" si="727"/>
        <v>0</v>
      </c>
      <c r="AL295" s="83">
        <f t="shared" si="747"/>
        <v>0</v>
      </c>
      <c r="AM295" s="83">
        <f t="shared" si="728"/>
        <v>0</v>
      </c>
      <c r="AN295" s="83">
        <f t="shared" si="748"/>
        <v>0</v>
      </c>
      <c r="AO295" s="83">
        <f t="shared" si="729"/>
        <v>0</v>
      </c>
      <c r="AP295" s="70">
        <f t="shared" si="654"/>
        <v>0</v>
      </c>
      <c r="AQ295" s="70">
        <f t="shared" si="655"/>
        <v>0</v>
      </c>
      <c r="AR295" s="70">
        <f t="shared" si="656"/>
        <v>0</v>
      </c>
      <c r="AS295" s="70">
        <f t="shared" si="657"/>
        <v>0</v>
      </c>
      <c r="AT295" s="70">
        <f t="shared" si="658"/>
        <v>0</v>
      </c>
      <c r="AU295" s="70">
        <f t="shared" si="659"/>
        <v>0</v>
      </c>
      <c r="AV295" s="70">
        <f t="shared" si="660"/>
        <v>0</v>
      </c>
      <c r="AW295" s="70">
        <f t="shared" si="661"/>
        <v>0</v>
      </c>
      <c r="AX295" s="70">
        <f t="shared" si="743"/>
        <v>0</v>
      </c>
      <c r="AY295" s="70">
        <f t="shared" si="730"/>
        <v>0</v>
      </c>
      <c r="AZ295" s="70">
        <f t="shared" si="737"/>
        <v>0</v>
      </c>
      <c r="BA295" s="70">
        <f t="shared" si="738"/>
        <v>0</v>
      </c>
      <c r="BB295" s="70">
        <f t="shared" si="739"/>
        <v>0</v>
      </c>
      <c r="BC295" s="70">
        <f t="shared" si="740"/>
        <v>0</v>
      </c>
      <c r="BD295" s="70">
        <f t="shared" si="741"/>
        <v>0</v>
      </c>
      <c r="BE295" s="70">
        <f t="shared" si="742"/>
        <v>0</v>
      </c>
      <c r="BF295" s="70">
        <f t="shared" si="662"/>
        <v>0</v>
      </c>
      <c r="BG295" s="70">
        <f t="shared" si="663"/>
        <v>0</v>
      </c>
      <c r="BH295" s="70">
        <f t="shared" si="664"/>
        <v>0</v>
      </c>
      <c r="BI295" s="70">
        <f t="shared" si="665"/>
        <v>0</v>
      </c>
      <c r="BJ295" s="70">
        <f t="shared" si="666"/>
        <v>0</v>
      </c>
      <c r="BK295" s="70">
        <f t="shared" si="667"/>
        <v>0</v>
      </c>
      <c r="BL295" s="70">
        <f t="shared" si="668"/>
        <v>0</v>
      </c>
      <c r="BM295" s="70">
        <f t="shared" si="669"/>
        <v>0</v>
      </c>
      <c r="BN295" s="70">
        <v>0</v>
      </c>
      <c r="BO295" s="70">
        <v>0</v>
      </c>
      <c r="BP295" s="70">
        <v>0</v>
      </c>
      <c r="BQ295" s="70">
        <v>0</v>
      </c>
      <c r="BR295" s="70">
        <v>0</v>
      </c>
      <c r="BS295" s="70">
        <v>0</v>
      </c>
      <c r="BT295" s="70">
        <v>0</v>
      </c>
      <c r="BU295" s="70">
        <v>0</v>
      </c>
      <c r="BV295" s="70">
        <f t="shared" si="670"/>
        <v>0</v>
      </c>
      <c r="BW295" s="70">
        <f t="shared" si="671"/>
        <v>0</v>
      </c>
      <c r="BX295" s="70">
        <f t="shared" si="672"/>
        <v>0</v>
      </c>
      <c r="BY295" s="70">
        <f t="shared" si="673"/>
        <v>0</v>
      </c>
      <c r="BZ295" s="70">
        <f t="shared" si="674"/>
        <v>0</v>
      </c>
      <c r="CA295" s="70">
        <f t="shared" si="675"/>
        <v>0</v>
      </c>
      <c r="CB295" s="70">
        <f t="shared" si="676"/>
        <v>0</v>
      </c>
      <c r="CC295" s="156">
        <f t="shared" si="677"/>
        <v>0</v>
      </c>
      <c r="CD295" s="70">
        <f t="shared" si="745"/>
        <v>0</v>
      </c>
      <c r="CE295" s="70">
        <f t="shared" si="736"/>
        <v>0</v>
      </c>
      <c r="CF295" s="70">
        <f t="shared" si="678"/>
        <v>0</v>
      </c>
      <c r="CG295" s="70">
        <f t="shared" si="679"/>
        <v>0</v>
      </c>
      <c r="CH295" s="70">
        <f t="shared" si="680"/>
        <v>0</v>
      </c>
      <c r="CI295" s="70">
        <f t="shared" si="681"/>
        <v>0</v>
      </c>
      <c r="CJ295" s="70">
        <f t="shared" si="682"/>
        <v>0</v>
      </c>
      <c r="CK295" s="70">
        <f t="shared" si="683"/>
        <v>0</v>
      </c>
      <c r="CL295" s="70"/>
      <c r="CM295" s="70">
        <f t="shared" si="684"/>
        <v>0</v>
      </c>
      <c r="CN295" s="70">
        <f t="shared" si="685"/>
        <v>0</v>
      </c>
      <c r="CO295" s="70">
        <f t="shared" si="686"/>
        <v>0</v>
      </c>
      <c r="CP295" s="70">
        <f t="shared" si="687"/>
        <v>0</v>
      </c>
      <c r="CQ295" s="70">
        <f t="shared" si="688"/>
        <v>0</v>
      </c>
      <c r="CR295" s="70">
        <f t="shared" si="689"/>
        <v>0</v>
      </c>
      <c r="CS295" s="70">
        <f t="shared" si="690"/>
        <v>0</v>
      </c>
      <c r="CT295" s="70">
        <f t="shared" si="691"/>
        <v>0</v>
      </c>
    </row>
    <row r="296" spans="1:98" s="41" customFormat="1" ht="33" customHeight="1">
      <c r="A296" s="38"/>
      <c r="B296" s="44" t="s">
        <v>236</v>
      </c>
      <c r="C296" s="40">
        <f t="shared" ref="C296:K296" si="750">SUM(C276:C295)</f>
        <v>8656</v>
      </c>
      <c r="D296" s="40">
        <f t="shared" si="750"/>
        <v>5321</v>
      </c>
      <c r="E296" s="40">
        <f t="shared" si="750"/>
        <v>13977</v>
      </c>
      <c r="F296" s="40">
        <f t="shared" si="750"/>
        <v>811</v>
      </c>
      <c r="G296" s="40">
        <f t="shared" si="750"/>
        <v>2600</v>
      </c>
      <c r="H296" s="40">
        <f t="shared" si="750"/>
        <v>3411</v>
      </c>
      <c r="I296" s="40">
        <f t="shared" si="750"/>
        <v>1390</v>
      </c>
      <c r="J296" s="40">
        <f t="shared" si="750"/>
        <v>1582</v>
      </c>
      <c r="K296" s="40">
        <f t="shared" si="750"/>
        <v>2972</v>
      </c>
      <c r="L296" s="40">
        <f>SUM(L277:L295)</f>
        <v>2371</v>
      </c>
      <c r="M296" s="40">
        <f>SUM(M277:M295)</f>
        <v>1641</v>
      </c>
      <c r="N296" s="40">
        <f t="shared" ref="N296:AE296" si="751">SUM(N276:N295)</f>
        <v>4012</v>
      </c>
      <c r="O296" s="40">
        <f t="shared" si="751"/>
        <v>13228</v>
      </c>
      <c r="P296" s="40">
        <f t="shared" si="751"/>
        <v>11144</v>
      </c>
      <c r="Q296" s="40">
        <f t="shared" si="751"/>
        <v>24372</v>
      </c>
      <c r="R296" s="40">
        <f t="shared" si="751"/>
        <v>2472.1600000000003</v>
      </c>
      <c r="S296" s="40">
        <f t="shared" si="751"/>
        <v>760.5</v>
      </c>
      <c r="T296" s="40">
        <f t="shared" si="751"/>
        <v>258.06</v>
      </c>
      <c r="U296" s="40">
        <f t="shared" si="751"/>
        <v>225</v>
      </c>
      <c r="V296" s="40">
        <f t="shared" si="751"/>
        <v>442.30000000000007</v>
      </c>
      <c r="W296" s="78">
        <f t="shared" si="751"/>
        <v>155.69999999999999</v>
      </c>
      <c r="X296" s="40">
        <f t="shared" si="751"/>
        <v>627.17000000000007</v>
      </c>
      <c r="Y296" s="40">
        <f t="shared" si="751"/>
        <v>163.5</v>
      </c>
      <c r="Z296" s="40">
        <f t="shared" si="751"/>
        <v>8656</v>
      </c>
      <c r="AA296" s="40">
        <f t="shared" si="751"/>
        <v>5321</v>
      </c>
      <c r="AB296" s="40">
        <f t="shared" si="751"/>
        <v>811</v>
      </c>
      <c r="AC296" s="40">
        <f t="shared" si="751"/>
        <v>2600</v>
      </c>
      <c r="AD296" s="40">
        <f t="shared" si="751"/>
        <v>1390</v>
      </c>
      <c r="AE296" s="40">
        <f t="shared" si="751"/>
        <v>1582</v>
      </c>
      <c r="AF296" s="40">
        <f>SUM(AF277:AF295)</f>
        <v>2371</v>
      </c>
      <c r="AG296" s="40">
        <f>SUM(AG277:AG295)</f>
        <v>1641</v>
      </c>
      <c r="AH296" s="40">
        <f>SUM(AH276:AH295)</f>
        <v>2446.17</v>
      </c>
      <c r="AI296" s="40">
        <f t="shared" ref="AI296:CT296" si="752">SUM(AI276:AI295)</f>
        <v>1185.8999999999999</v>
      </c>
      <c r="AJ296" s="40">
        <f t="shared" si="752"/>
        <v>202.75</v>
      </c>
      <c r="AK296" s="40">
        <f t="shared" si="752"/>
        <v>815</v>
      </c>
      <c r="AL296" s="40">
        <f t="shared" si="752"/>
        <v>347.49999999999994</v>
      </c>
      <c r="AM296" s="40">
        <f t="shared" si="752"/>
        <v>477.10000000000008</v>
      </c>
      <c r="AN296" s="40">
        <f t="shared" si="752"/>
        <v>720.03</v>
      </c>
      <c r="AO296" s="40">
        <f t="shared" si="752"/>
        <v>492.9</v>
      </c>
      <c r="AP296" s="40">
        <f t="shared" si="752"/>
        <v>4918.33</v>
      </c>
      <c r="AQ296" s="40">
        <f t="shared" si="752"/>
        <v>1946.3999999999999</v>
      </c>
      <c r="AR296" s="40">
        <f t="shared" si="752"/>
        <v>460.81</v>
      </c>
      <c r="AS296" s="40">
        <f t="shared" si="752"/>
        <v>1040</v>
      </c>
      <c r="AT296" s="40">
        <f t="shared" si="752"/>
        <v>789.79999999999984</v>
      </c>
      <c r="AU296" s="40">
        <f t="shared" si="752"/>
        <v>632.80000000000007</v>
      </c>
      <c r="AV296" s="40">
        <f t="shared" si="752"/>
        <v>1347.2</v>
      </c>
      <c r="AW296" s="40">
        <f t="shared" si="752"/>
        <v>656.40000000000009</v>
      </c>
      <c r="AX296" s="40">
        <f t="shared" si="752"/>
        <v>1990.04</v>
      </c>
      <c r="AY296" s="40">
        <f t="shared" si="752"/>
        <v>1085.0600000000002</v>
      </c>
      <c r="AZ296" s="40">
        <f t="shared" si="752"/>
        <v>202.75</v>
      </c>
      <c r="BA296" s="40">
        <f t="shared" si="752"/>
        <v>650</v>
      </c>
      <c r="BB296" s="40">
        <f t="shared" si="752"/>
        <v>347.5</v>
      </c>
      <c r="BC296" s="40">
        <f t="shared" si="752"/>
        <v>288.39999999999998</v>
      </c>
      <c r="BD296" s="40">
        <f t="shared" si="752"/>
        <v>592.75</v>
      </c>
      <c r="BE296" s="40">
        <f t="shared" si="752"/>
        <v>410.25</v>
      </c>
      <c r="BF296" s="40">
        <f t="shared" si="752"/>
        <v>6908.3700000000008</v>
      </c>
      <c r="BG296" s="40">
        <f t="shared" si="752"/>
        <v>3031.4599999999996</v>
      </c>
      <c r="BH296" s="40">
        <f t="shared" si="752"/>
        <v>663.56</v>
      </c>
      <c r="BI296" s="40">
        <f t="shared" si="752"/>
        <v>1690</v>
      </c>
      <c r="BJ296" s="40">
        <f t="shared" si="752"/>
        <v>1137.3</v>
      </c>
      <c r="BK296" s="40">
        <f t="shared" si="752"/>
        <v>921.2</v>
      </c>
      <c r="BL296" s="40">
        <f t="shared" si="752"/>
        <v>1939.9499999999998</v>
      </c>
      <c r="BM296" s="40">
        <f t="shared" si="752"/>
        <v>1066.6500000000001</v>
      </c>
      <c r="BN296" s="40">
        <f t="shared" si="752"/>
        <v>8655.9999999999982</v>
      </c>
      <c r="BO296" s="40">
        <f t="shared" si="752"/>
        <v>5321</v>
      </c>
      <c r="BP296" s="40">
        <f t="shared" si="752"/>
        <v>811</v>
      </c>
      <c r="BQ296" s="40">
        <f t="shared" si="752"/>
        <v>2600</v>
      </c>
      <c r="BR296" s="40">
        <f t="shared" si="752"/>
        <v>1390</v>
      </c>
      <c r="BS296" s="40">
        <f t="shared" si="752"/>
        <v>1582</v>
      </c>
      <c r="BT296" s="40">
        <f t="shared" si="752"/>
        <v>2371</v>
      </c>
      <c r="BU296" s="40">
        <f t="shared" si="752"/>
        <v>1641</v>
      </c>
      <c r="BV296" s="40">
        <f t="shared" si="752"/>
        <v>1747.63</v>
      </c>
      <c r="BW296" s="40">
        <f t="shared" si="752"/>
        <v>2289.54</v>
      </c>
      <c r="BX296" s="40">
        <f t="shared" si="752"/>
        <v>147.44</v>
      </c>
      <c r="BY296" s="40">
        <f t="shared" si="752"/>
        <v>910</v>
      </c>
      <c r="BZ296" s="40">
        <f t="shared" si="752"/>
        <v>252.69999999999996</v>
      </c>
      <c r="CA296" s="40">
        <f t="shared" si="752"/>
        <v>660.8</v>
      </c>
      <c r="CB296" s="40">
        <f t="shared" si="752"/>
        <v>431.05</v>
      </c>
      <c r="CC296" s="78">
        <f t="shared" si="752"/>
        <v>574.34999999999991</v>
      </c>
      <c r="CD296" s="40">
        <f t="shared" si="752"/>
        <v>1566.86</v>
      </c>
      <c r="CE296" s="40">
        <f t="shared" si="752"/>
        <v>1520.2999999999997</v>
      </c>
      <c r="CF296" s="40">
        <f t="shared" si="752"/>
        <v>141.99</v>
      </c>
      <c r="CG296" s="40">
        <f t="shared" si="752"/>
        <v>899.5</v>
      </c>
      <c r="CH296" s="40">
        <f t="shared" si="752"/>
        <v>247.24999999999997</v>
      </c>
      <c r="CI296" s="40">
        <f t="shared" si="752"/>
        <v>622.09999999999991</v>
      </c>
      <c r="CJ296" s="40">
        <f t="shared" si="752"/>
        <v>431.05</v>
      </c>
      <c r="CK296" s="40">
        <f t="shared" si="752"/>
        <v>574.34999999999991</v>
      </c>
      <c r="CL296" s="40">
        <f t="shared" si="752"/>
        <v>78.5</v>
      </c>
      <c r="CM296" s="40">
        <f t="shared" si="752"/>
        <v>8553.73</v>
      </c>
      <c r="CN296" s="40">
        <f t="shared" si="752"/>
        <v>4551.76</v>
      </c>
      <c r="CO296" s="40">
        <f t="shared" si="752"/>
        <v>805.55</v>
      </c>
      <c r="CP296" s="40">
        <f t="shared" si="752"/>
        <v>2589.5</v>
      </c>
      <c r="CQ296" s="40">
        <f t="shared" si="752"/>
        <v>1384.55</v>
      </c>
      <c r="CR296" s="40">
        <f t="shared" si="752"/>
        <v>1543.3</v>
      </c>
      <c r="CS296" s="40">
        <f t="shared" si="752"/>
        <v>2371</v>
      </c>
      <c r="CT296" s="40">
        <f t="shared" si="752"/>
        <v>1641</v>
      </c>
    </row>
    <row r="297" spans="1:98" ht="20.100000000000001" customHeight="1">
      <c r="A297" s="19">
        <v>1</v>
      </c>
      <c r="B297" s="20" t="s">
        <v>237</v>
      </c>
      <c r="C297" s="21">
        <v>16518</v>
      </c>
      <c r="D297" s="21">
        <v>200</v>
      </c>
      <c r="E297" s="10">
        <f t="shared" ref="E297" si="753">C297+D297</f>
        <v>16718</v>
      </c>
      <c r="F297" s="21">
        <v>0</v>
      </c>
      <c r="G297" s="42">
        <v>0</v>
      </c>
      <c r="H297" s="10">
        <f t="shared" ref="H297" si="754">F297+G297</f>
        <v>0</v>
      </c>
      <c r="I297" s="21">
        <v>0</v>
      </c>
      <c r="J297" s="21">
        <v>0</v>
      </c>
      <c r="K297" s="10">
        <f t="shared" ref="K297" si="755">I297+J297</f>
        <v>0</v>
      </c>
      <c r="L297" s="49">
        <v>0</v>
      </c>
      <c r="M297" s="49">
        <v>0</v>
      </c>
      <c r="N297" s="10">
        <f t="shared" si="635"/>
        <v>0</v>
      </c>
      <c r="O297" s="10">
        <f>C297+F297+I297+L297</f>
        <v>16518</v>
      </c>
      <c r="P297" s="23">
        <f>D297+G297+J297+M297</f>
        <v>200</v>
      </c>
      <c r="Q297" s="10">
        <f t="shared" si="618"/>
        <v>16718</v>
      </c>
      <c r="R297" s="65">
        <v>50</v>
      </c>
      <c r="S297" s="65">
        <v>0</v>
      </c>
      <c r="T297" s="65">
        <f t="shared" si="649"/>
        <v>0</v>
      </c>
      <c r="U297" s="65">
        <f t="shared" si="650"/>
        <v>0</v>
      </c>
      <c r="V297" s="65">
        <f t="shared" si="651"/>
        <v>0</v>
      </c>
      <c r="W297" s="65">
        <f t="shared" si="652"/>
        <v>0</v>
      </c>
      <c r="X297" s="70">
        <f t="shared" si="692"/>
        <v>0</v>
      </c>
      <c r="Y297" s="70">
        <f t="shared" si="653"/>
        <v>0</v>
      </c>
      <c r="AH297" s="83">
        <v>50</v>
      </c>
      <c r="AP297" s="70">
        <f t="shared" si="654"/>
        <v>100</v>
      </c>
      <c r="AQ297" s="70">
        <f t="shared" si="655"/>
        <v>0</v>
      </c>
      <c r="AR297" s="70">
        <f t="shared" si="656"/>
        <v>0</v>
      </c>
      <c r="AS297" s="70">
        <f t="shared" si="657"/>
        <v>0</v>
      </c>
      <c r="AT297" s="70">
        <f t="shared" si="658"/>
        <v>0</v>
      </c>
      <c r="AU297" s="70">
        <f t="shared" si="659"/>
        <v>0</v>
      </c>
      <c r="AV297" s="70">
        <f t="shared" si="660"/>
        <v>0</v>
      </c>
      <c r="AW297" s="70">
        <f t="shared" si="661"/>
        <v>0</v>
      </c>
      <c r="AX297" s="70"/>
      <c r="AY297" s="70"/>
      <c r="AZ297" s="70"/>
      <c r="BA297" s="70"/>
      <c r="BB297" s="70"/>
      <c r="BC297" s="70"/>
      <c r="BF297" s="70">
        <f t="shared" si="662"/>
        <v>100</v>
      </c>
      <c r="BG297" s="70">
        <f t="shared" si="663"/>
        <v>0</v>
      </c>
      <c r="BH297" s="70">
        <f t="shared" si="664"/>
        <v>0</v>
      </c>
      <c r="BI297" s="70">
        <f t="shared" si="665"/>
        <v>0</v>
      </c>
      <c r="BJ297" s="70">
        <f t="shared" si="666"/>
        <v>0</v>
      </c>
      <c r="BK297" s="70">
        <f t="shared" si="667"/>
        <v>0</v>
      </c>
      <c r="BL297" s="70">
        <f t="shared" si="668"/>
        <v>0</v>
      </c>
      <c r="BM297" s="70">
        <f t="shared" si="669"/>
        <v>0</v>
      </c>
      <c r="BN297" s="83">
        <v>16500</v>
      </c>
      <c r="BO297" s="70">
        <v>200</v>
      </c>
      <c r="BP297" s="70">
        <v>0</v>
      </c>
      <c r="BQ297" s="70">
        <v>0</v>
      </c>
      <c r="BR297" s="70">
        <v>0</v>
      </c>
      <c r="BS297" s="70">
        <v>0</v>
      </c>
      <c r="BT297" s="70">
        <v>0</v>
      </c>
      <c r="BU297" s="70">
        <v>0</v>
      </c>
      <c r="BV297" s="70">
        <f t="shared" si="670"/>
        <v>16400</v>
      </c>
      <c r="BW297" s="70">
        <f t="shared" si="671"/>
        <v>200</v>
      </c>
      <c r="BX297" s="70">
        <f t="shared" si="672"/>
        <v>0</v>
      </c>
      <c r="BY297" s="70">
        <f t="shared" si="673"/>
        <v>0</v>
      </c>
      <c r="BZ297" s="70">
        <f t="shared" si="674"/>
        <v>0</v>
      </c>
      <c r="CA297" s="70">
        <f t="shared" si="675"/>
        <v>0</v>
      </c>
      <c r="CB297" s="70">
        <f t="shared" si="676"/>
        <v>0</v>
      </c>
      <c r="CC297" s="156">
        <f t="shared" si="677"/>
        <v>0</v>
      </c>
      <c r="CD297" s="70">
        <v>7700</v>
      </c>
      <c r="CE297" s="70">
        <v>200</v>
      </c>
      <c r="CF297" s="70">
        <f t="shared" si="678"/>
        <v>0</v>
      </c>
      <c r="CG297" s="70">
        <f t="shared" si="679"/>
        <v>0</v>
      </c>
      <c r="CH297" s="70">
        <f t="shared" si="680"/>
        <v>0</v>
      </c>
      <c r="CI297" s="70">
        <f t="shared" si="681"/>
        <v>0</v>
      </c>
      <c r="CJ297" s="70">
        <f t="shared" si="682"/>
        <v>0</v>
      </c>
      <c r="CK297" s="70">
        <f t="shared" si="683"/>
        <v>0</v>
      </c>
      <c r="CL297" s="70"/>
      <c r="CM297" s="70">
        <f t="shared" si="684"/>
        <v>7800</v>
      </c>
      <c r="CN297" s="70">
        <f t="shared" si="685"/>
        <v>200</v>
      </c>
      <c r="CO297" s="70">
        <f t="shared" si="686"/>
        <v>0</v>
      </c>
      <c r="CP297" s="70">
        <f t="shared" si="687"/>
        <v>0</v>
      </c>
      <c r="CQ297" s="70">
        <f t="shared" si="688"/>
        <v>0</v>
      </c>
      <c r="CR297" s="70">
        <f t="shared" si="689"/>
        <v>0</v>
      </c>
      <c r="CS297" s="70">
        <f t="shared" si="690"/>
        <v>0</v>
      </c>
      <c r="CT297" s="70">
        <f t="shared" si="691"/>
        <v>0</v>
      </c>
    </row>
    <row r="298" spans="1:98" s="41" customFormat="1" ht="20.100000000000001" customHeight="1">
      <c r="A298" s="38"/>
      <c r="B298" s="44" t="s">
        <v>238</v>
      </c>
      <c r="C298" s="40">
        <f>C297</f>
        <v>16518</v>
      </c>
      <c r="D298" s="40">
        <f t="shared" ref="D298:BV298" si="756">D297</f>
        <v>200</v>
      </c>
      <c r="E298" s="40">
        <f t="shared" si="756"/>
        <v>16718</v>
      </c>
      <c r="F298" s="40">
        <f t="shared" si="756"/>
        <v>0</v>
      </c>
      <c r="G298" s="40">
        <f t="shared" si="756"/>
        <v>0</v>
      </c>
      <c r="H298" s="40">
        <f t="shared" si="756"/>
        <v>0</v>
      </c>
      <c r="I298" s="40">
        <f t="shared" si="756"/>
        <v>0</v>
      </c>
      <c r="J298" s="40">
        <f t="shared" si="756"/>
        <v>0</v>
      </c>
      <c r="K298" s="40">
        <f t="shared" si="756"/>
        <v>0</v>
      </c>
      <c r="L298" s="40">
        <f t="shared" si="756"/>
        <v>0</v>
      </c>
      <c r="M298" s="40">
        <f t="shared" si="756"/>
        <v>0</v>
      </c>
      <c r="N298" s="40">
        <f t="shared" si="756"/>
        <v>0</v>
      </c>
      <c r="O298" s="40">
        <f t="shared" si="756"/>
        <v>16518</v>
      </c>
      <c r="P298" s="40">
        <f t="shared" si="756"/>
        <v>200</v>
      </c>
      <c r="Q298" s="40">
        <f t="shared" si="756"/>
        <v>16718</v>
      </c>
      <c r="R298" s="40">
        <f t="shared" si="756"/>
        <v>50</v>
      </c>
      <c r="S298" s="40">
        <f t="shared" si="756"/>
        <v>0</v>
      </c>
      <c r="T298" s="40">
        <f t="shared" si="756"/>
        <v>0</v>
      </c>
      <c r="U298" s="40">
        <f t="shared" si="756"/>
        <v>0</v>
      </c>
      <c r="V298" s="40">
        <f t="shared" si="756"/>
        <v>0</v>
      </c>
      <c r="W298" s="78">
        <f t="shared" si="756"/>
        <v>0</v>
      </c>
      <c r="X298" s="40">
        <f t="shared" si="756"/>
        <v>0</v>
      </c>
      <c r="Y298" s="40">
        <f t="shared" si="756"/>
        <v>0</v>
      </c>
      <c r="Z298" s="40">
        <f t="shared" si="756"/>
        <v>0</v>
      </c>
      <c r="AA298" s="40">
        <f t="shared" si="756"/>
        <v>0</v>
      </c>
      <c r="AB298" s="40">
        <f t="shared" si="756"/>
        <v>0</v>
      </c>
      <c r="AC298" s="40">
        <f t="shared" si="756"/>
        <v>0</v>
      </c>
      <c r="AD298" s="40">
        <f t="shared" si="756"/>
        <v>0</v>
      </c>
      <c r="AE298" s="40">
        <f t="shared" si="756"/>
        <v>0</v>
      </c>
      <c r="AF298" s="40">
        <f t="shared" si="756"/>
        <v>0</v>
      </c>
      <c r="AG298" s="40">
        <f t="shared" si="756"/>
        <v>0</v>
      </c>
      <c r="AH298" s="40">
        <f t="shared" si="756"/>
        <v>50</v>
      </c>
      <c r="AI298" s="40">
        <f t="shared" si="756"/>
        <v>0</v>
      </c>
      <c r="AJ298" s="40">
        <f t="shared" si="756"/>
        <v>0</v>
      </c>
      <c r="AK298" s="40">
        <f t="shared" si="756"/>
        <v>0</v>
      </c>
      <c r="AL298" s="40">
        <f t="shared" si="756"/>
        <v>0</v>
      </c>
      <c r="AM298" s="40">
        <f t="shared" si="756"/>
        <v>0</v>
      </c>
      <c r="AN298" s="40">
        <f t="shared" si="756"/>
        <v>0</v>
      </c>
      <c r="AO298" s="40">
        <f t="shared" si="756"/>
        <v>0</v>
      </c>
      <c r="AP298" s="40">
        <f t="shared" si="756"/>
        <v>100</v>
      </c>
      <c r="AQ298" s="40">
        <f t="shared" si="756"/>
        <v>0</v>
      </c>
      <c r="AR298" s="40">
        <f t="shared" si="756"/>
        <v>0</v>
      </c>
      <c r="AS298" s="40">
        <f t="shared" si="756"/>
        <v>0</v>
      </c>
      <c r="AT298" s="40">
        <f t="shared" si="756"/>
        <v>0</v>
      </c>
      <c r="AU298" s="40">
        <f t="shared" si="756"/>
        <v>0</v>
      </c>
      <c r="AV298" s="40">
        <f t="shared" si="756"/>
        <v>0</v>
      </c>
      <c r="AW298" s="40">
        <f t="shared" si="756"/>
        <v>0</v>
      </c>
      <c r="AX298" s="40">
        <f t="shared" si="756"/>
        <v>0</v>
      </c>
      <c r="AY298" s="40">
        <f t="shared" si="756"/>
        <v>0</v>
      </c>
      <c r="AZ298" s="40">
        <f t="shared" si="756"/>
        <v>0</v>
      </c>
      <c r="BA298" s="40">
        <f t="shared" si="756"/>
        <v>0</v>
      </c>
      <c r="BB298" s="40">
        <f t="shared" si="756"/>
        <v>0</v>
      </c>
      <c r="BC298" s="40">
        <f t="shared" si="756"/>
        <v>0</v>
      </c>
      <c r="BD298" s="40">
        <f t="shared" si="756"/>
        <v>0</v>
      </c>
      <c r="BE298" s="40">
        <f t="shared" si="756"/>
        <v>0</v>
      </c>
      <c r="BF298" s="40">
        <f t="shared" si="756"/>
        <v>100</v>
      </c>
      <c r="BG298" s="40">
        <f t="shared" si="756"/>
        <v>0</v>
      </c>
      <c r="BH298" s="40">
        <f t="shared" si="756"/>
        <v>0</v>
      </c>
      <c r="BI298" s="40">
        <f t="shared" si="756"/>
        <v>0</v>
      </c>
      <c r="BJ298" s="40">
        <f t="shared" si="756"/>
        <v>0</v>
      </c>
      <c r="BK298" s="40">
        <f t="shared" si="756"/>
        <v>0</v>
      </c>
      <c r="BL298" s="40">
        <f t="shared" si="756"/>
        <v>0</v>
      </c>
      <c r="BM298" s="40">
        <f t="shared" si="756"/>
        <v>0</v>
      </c>
      <c r="BN298" s="111">
        <f t="shared" si="756"/>
        <v>16500</v>
      </c>
      <c r="BO298" s="111">
        <f t="shared" si="756"/>
        <v>200</v>
      </c>
      <c r="BP298" s="111">
        <f t="shared" si="756"/>
        <v>0</v>
      </c>
      <c r="BQ298" s="111">
        <f t="shared" si="756"/>
        <v>0</v>
      </c>
      <c r="BR298" s="111">
        <f t="shared" si="756"/>
        <v>0</v>
      </c>
      <c r="BS298" s="111">
        <f t="shared" si="756"/>
        <v>0</v>
      </c>
      <c r="BT298" s="111">
        <f t="shared" si="756"/>
        <v>0</v>
      </c>
      <c r="BU298" s="111">
        <f t="shared" si="756"/>
        <v>0</v>
      </c>
      <c r="BV298" s="111">
        <f t="shared" si="756"/>
        <v>16400</v>
      </c>
      <c r="BW298" s="111">
        <f t="shared" ref="BW298:CT298" si="757">BW297</f>
        <v>200</v>
      </c>
      <c r="BX298" s="111">
        <f t="shared" si="757"/>
        <v>0</v>
      </c>
      <c r="BY298" s="111">
        <f t="shared" si="757"/>
        <v>0</v>
      </c>
      <c r="BZ298" s="111">
        <f t="shared" si="757"/>
        <v>0</v>
      </c>
      <c r="CA298" s="111">
        <f t="shared" si="757"/>
        <v>0</v>
      </c>
      <c r="CB298" s="111">
        <f t="shared" si="757"/>
        <v>0</v>
      </c>
      <c r="CC298" s="159">
        <f t="shared" si="757"/>
        <v>0</v>
      </c>
      <c r="CD298" s="111">
        <f t="shared" si="757"/>
        <v>7700</v>
      </c>
      <c r="CE298" s="111">
        <f t="shared" si="757"/>
        <v>200</v>
      </c>
      <c r="CF298" s="111">
        <f t="shared" si="757"/>
        <v>0</v>
      </c>
      <c r="CG298" s="111">
        <f t="shared" si="757"/>
        <v>0</v>
      </c>
      <c r="CH298" s="111">
        <f t="shared" si="757"/>
        <v>0</v>
      </c>
      <c r="CI298" s="111">
        <f t="shared" si="757"/>
        <v>0</v>
      </c>
      <c r="CJ298" s="111">
        <f t="shared" si="757"/>
        <v>0</v>
      </c>
      <c r="CK298" s="111">
        <f t="shared" si="757"/>
        <v>0</v>
      </c>
      <c r="CL298" s="111">
        <f t="shared" si="757"/>
        <v>0</v>
      </c>
      <c r="CM298" s="111">
        <f t="shared" si="757"/>
        <v>7800</v>
      </c>
      <c r="CN298" s="111">
        <f t="shared" si="757"/>
        <v>200</v>
      </c>
      <c r="CO298" s="111">
        <f t="shared" si="757"/>
        <v>0</v>
      </c>
      <c r="CP298" s="111">
        <f t="shared" si="757"/>
        <v>0</v>
      </c>
      <c r="CQ298" s="111">
        <f t="shared" si="757"/>
        <v>0</v>
      </c>
      <c r="CR298" s="111">
        <f t="shared" si="757"/>
        <v>0</v>
      </c>
      <c r="CS298" s="111">
        <f t="shared" si="757"/>
        <v>0</v>
      </c>
      <c r="CT298" s="111">
        <f t="shared" si="757"/>
        <v>0</v>
      </c>
    </row>
    <row r="299" spans="1:98" s="41" customFormat="1" ht="20.100000000000001" customHeight="1">
      <c r="A299" s="50"/>
      <c r="B299" s="51" t="s">
        <v>239</v>
      </c>
      <c r="C299" s="52">
        <f t="shared" ref="C299:BV299" si="758">C91+C137+C187+C225+C227+C242+C264+C267+C273+C275+C296+C298</f>
        <v>124814</v>
      </c>
      <c r="D299" s="52">
        <f t="shared" si="758"/>
        <v>29659</v>
      </c>
      <c r="E299" s="52">
        <f t="shared" si="758"/>
        <v>154473</v>
      </c>
      <c r="F299" s="52">
        <f t="shared" si="758"/>
        <v>10230</v>
      </c>
      <c r="G299" s="52">
        <f t="shared" si="758"/>
        <v>9728</v>
      </c>
      <c r="H299" s="52">
        <f t="shared" si="758"/>
        <v>19958</v>
      </c>
      <c r="I299" s="52">
        <f t="shared" si="758"/>
        <v>6012</v>
      </c>
      <c r="J299" s="52">
        <f t="shared" si="758"/>
        <v>2570</v>
      </c>
      <c r="K299" s="52">
        <f t="shared" si="758"/>
        <v>8582</v>
      </c>
      <c r="L299" s="52">
        <f t="shared" si="758"/>
        <v>11390</v>
      </c>
      <c r="M299" s="52">
        <f t="shared" si="758"/>
        <v>5180</v>
      </c>
      <c r="N299" s="52">
        <f t="shared" si="758"/>
        <v>16570</v>
      </c>
      <c r="O299" s="52">
        <f t="shared" si="758"/>
        <v>152446</v>
      </c>
      <c r="P299" s="52">
        <f t="shared" si="758"/>
        <v>47137</v>
      </c>
      <c r="Q299" s="52">
        <f t="shared" si="758"/>
        <v>199583</v>
      </c>
      <c r="R299" s="52">
        <f t="shared" si="758"/>
        <v>34203.74</v>
      </c>
      <c r="S299" s="52">
        <f t="shared" si="758"/>
        <v>4381.2000000000007</v>
      </c>
      <c r="T299" s="52">
        <f t="shared" si="758"/>
        <v>3255.18</v>
      </c>
      <c r="U299" s="52">
        <f t="shared" si="758"/>
        <v>1294.1999999999998</v>
      </c>
      <c r="V299" s="52">
        <f t="shared" si="758"/>
        <v>1913.0099999999998</v>
      </c>
      <c r="W299" s="80">
        <f t="shared" si="758"/>
        <v>303.89999999999998</v>
      </c>
      <c r="X299" s="40">
        <f t="shared" si="758"/>
        <v>3497.01</v>
      </c>
      <c r="Y299" s="40">
        <f t="shared" si="758"/>
        <v>694.34999999999991</v>
      </c>
      <c r="Z299" s="40">
        <f t="shared" si="758"/>
        <v>40143</v>
      </c>
      <c r="AA299" s="40">
        <f t="shared" si="758"/>
        <v>15742</v>
      </c>
      <c r="AB299" s="40">
        <f t="shared" si="758"/>
        <v>2037</v>
      </c>
      <c r="AC299" s="40">
        <f t="shared" si="758"/>
        <v>6367</v>
      </c>
      <c r="AD299" s="40">
        <f t="shared" si="758"/>
        <v>2824</v>
      </c>
      <c r="AE299" s="40">
        <f t="shared" si="758"/>
        <v>1664</v>
      </c>
      <c r="AF299" s="40">
        <f t="shared" si="758"/>
        <v>5299</v>
      </c>
      <c r="AG299" s="40">
        <f t="shared" si="758"/>
        <v>2904</v>
      </c>
      <c r="AH299" s="40">
        <f t="shared" si="758"/>
        <v>27538.32</v>
      </c>
      <c r="AI299" s="40">
        <f t="shared" si="758"/>
        <v>7758.5</v>
      </c>
      <c r="AJ299" s="40">
        <f t="shared" si="758"/>
        <v>2557.5</v>
      </c>
      <c r="AK299" s="40">
        <f t="shared" si="758"/>
        <v>2597</v>
      </c>
      <c r="AL299" s="40">
        <f t="shared" si="758"/>
        <v>1483</v>
      </c>
      <c r="AM299" s="40">
        <f t="shared" si="758"/>
        <v>721.60000000000014</v>
      </c>
      <c r="AN299" s="40">
        <f t="shared" si="758"/>
        <v>2974.7799999999997</v>
      </c>
      <c r="AO299" s="40">
        <f t="shared" si="758"/>
        <v>1377.65</v>
      </c>
      <c r="AP299" s="40">
        <f t="shared" si="758"/>
        <v>61742.06</v>
      </c>
      <c r="AQ299" s="40">
        <f t="shared" si="758"/>
        <v>12139.699999999999</v>
      </c>
      <c r="AR299" s="40">
        <f t="shared" si="758"/>
        <v>5812.6799999999994</v>
      </c>
      <c r="AS299" s="40">
        <f t="shared" si="758"/>
        <v>3891.2</v>
      </c>
      <c r="AT299" s="40">
        <f t="shared" si="758"/>
        <v>3396.0099999999998</v>
      </c>
      <c r="AU299" s="40">
        <f t="shared" si="758"/>
        <v>1025.5</v>
      </c>
      <c r="AV299" s="40">
        <f t="shared" si="758"/>
        <v>6471.79</v>
      </c>
      <c r="AW299" s="40">
        <f t="shared" si="758"/>
        <v>2072</v>
      </c>
      <c r="AX299" s="40">
        <f t="shared" si="758"/>
        <v>25014.9</v>
      </c>
      <c r="AY299" s="40">
        <f t="shared" si="758"/>
        <v>5850.98</v>
      </c>
      <c r="AZ299" s="40">
        <f t="shared" si="758"/>
        <v>2362.33</v>
      </c>
      <c r="BA299" s="40">
        <f t="shared" si="758"/>
        <v>2038.74</v>
      </c>
      <c r="BB299" s="40">
        <f t="shared" si="758"/>
        <v>1448.51</v>
      </c>
      <c r="BC299" s="40">
        <f t="shared" si="758"/>
        <v>531</v>
      </c>
      <c r="BD299" s="40">
        <f t="shared" si="758"/>
        <v>2538.59</v>
      </c>
      <c r="BE299" s="40">
        <f t="shared" si="758"/>
        <v>1182.1300000000001</v>
      </c>
      <c r="BF299" s="40">
        <f t="shared" si="758"/>
        <v>86756.959999999992</v>
      </c>
      <c r="BG299" s="40">
        <f t="shared" si="758"/>
        <v>17990.68</v>
      </c>
      <c r="BH299" s="40">
        <f t="shared" si="758"/>
        <v>8175.01</v>
      </c>
      <c r="BI299" s="40">
        <f t="shared" si="758"/>
        <v>5929.9400000000005</v>
      </c>
      <c r="BJ299" s="40">
        <f t="shared" si="758"/>
        <v>4844.5199999999995</v>
      </c>
      <c r="BK299" s="40">
        <f t="shared" si="758"/>
        <v>1556.5</v>
      </c>
      <c r="BL299" s="40">
        <f t="shared" si="758"/>
        <v>9010.380000000001</v>
      </c>
      <c r="BM299" s="40">
        <f t="shared" si="758"/>
        <v>3254.1300000000006</v>
      </c>
      <c r="BN299" s="111">
        <f t="shared" si="758"/>
        <v>124792</v>
      </c>
      <c r="BO299" s="111">
        <f t="shared" si="758"/>
        <v>29659</v>
      </c>
      <c r="BP299" s="111">
        <f t="shared" si="758"/>
        <v>10230</v>
      </c>
      <c r="BQ299" s="111">
        <f t="shared" si="758"/>
        <v>9728</v>
      </c>
      <c r="BR299" s="111">
        <f t="shared" si="758"/>
        <v>6012</v>
      </c>
      <c r="BS299" s="111">
        <f t="shared" si="758"/>
        <v>2570</v>
      </c>
      <c r="BT299" s="111">
        <f t="shared" si="758"/>
        <v>11390</v>
      </c>
      <c r="BU299" s="111">
        <f t="shared" si="758"/>
        <v>5180</v>
      </c>
      <c r="BV299" s="111">
        <f t="shared" si="758"/>
        <v>38035.040000000001</v>
      </c>
      <c r="BW299" s="111">
        <f t="shared" ref="BW299:CT299" si="759">BW91+BW137+BW187+BW225+BW227+BW242+BW264+BW267+BW273+BW275+BW296+BW298</f>
        <v>11668.32</v>
      </c>
      <c r="BX299" s="111">
        <f t="shared" si="759"/>
        <v>2054.9899999999998</v>
      </c>
      <c r="BY299" s="111">
        <f t="shared" si="759"/>
        <v>3798.06</v>
      </c>
      <c r="BZ299" s="111">
        <f t="shared" si="759"/>
        <v>1167.48</v>
      </c>
      <c r="CA299" s="111">
        <f t="shared" si="759"/>
        <v>1013.5</v>
      </c>
      <c r="CB299" s="111">
        <f t="shared" si="759"/>
        <v>2379.62</v>
      </c>
      <c r="CC299" s="159">
        <f t="shared" si="759"/>
        <v>1925.87</v>
      </c>
      <c r="CD299" s="111">
        <f t="shared" si="759"/>
        <v>28236.32</v>
      </c>
      <c r="CE299" s="111">
        <f t="shared" si="759"/>
        <v>9406.4600000000009</v>
      </c>
      <c r="CF299" s="111">
        <f t="shared" si="759"/>
        <v>2049.54</v>
      </c>
      <c r="CG299" s="111">
        <f t="shared" si="759"/>
        <v>3787.56</v>
      </c>
      <c r="CH299" s="111">
        <f t="shared" si="759"/>
        <v>1162.03</v>
      </c>
      <c r="CI299" s="111">
        <f t="shared" si="759"/>
        <v>974.8</v>
      </c>
      <c r="CJ299" s="111">
        <f t="shared" si="759"/>
        <v>2379.62</v>
      </c>
      <c r="CK299" s="111">
        <f t="shared" si="759"/>
        <v>1925.87</v>
      </c>
      <c r="CL299" s="111">
        <f t="shared" si="759"/>
        <v>891.94</v>
      </c>
      <c r="CM299" s="111">
        <f t="shared" si="759"/>
        <v>115885.21999999999</v>
      </c>
      <c r="CN299" s="111">
        <f t="shared" si="759"/>
        <v>27397.14</v>
      </c>
      <c r="CO299" s="111">
        <f t="shared" si="759"/>
        <v>10224.549999999999</v>
      </c>
      <c r="CP299" s="111">
        <f t="shared" si="759"/>
        <v>9717.5</v>
      </c>
      <c r="CQ299" s="111">
        <f t="shared" si="759"/>
        <v>6006.55</v>
      </c>
      <c r="CR299" s="111">
        <f t="shared" si="759"/>
        <v>2531.3000000000002</v>
      </c>
      <c r="CS299" s="111">
        <f t="shared" si="759"/>
        <v>11390</v>
      </c>
      <c r="CT299" s="111">
        <f t="shared" si="759"/>
        <v>5180</v>
      </c>
    </row>
    <row r="300" spans="1:98" ht="23.25" customHeight="1">
      <c r="P300" s="58"/>
      <c r="CC300" s="55">
        <f>+BV297-CD297</f>
        <v>8700</v>
      </c>
    </row>
    <row r="301" spans="1:98" ht="20.100000000000001" customHeight="1">
      <c r="P301" s="58"/>
      <c r="Q301" s="55">
        <f>+Q299-Q300</f>
        <v>199583</v>
      </c>
      <c r="AX301" s="83">
        <f>+AX299+AZ299+BB299+BD299</f>
        <v>31364.33</v>
      </c>
    </row>
    <row r="302" spans="1:98" ht="20.100000000000001" customHeight="1">
      <c r="P302" s="58"/>
      <c r="AY302" s="83">
        <f>+AX299+4100</f>
        <v>29114.9</v>
      </c>
    </row>
    <row r="303" spans="1:98" ht="20.100000000000001" customHeight="1">
      <c r="P303" s="58"/>
    </row>
    <row r="304" spans="1:98" ht="20.100000000000001" customHeight="1">
      <c r="P304" s="58"/>
      <c r="AX304" s="83">
        <v>29089.079999999998</v>
      </c>
    </row>
    <row r="305" spans="12:52" ht="20.100000000000001" customHeight="1">
      <c r="P305" s="58"/>
      <c r="AX305" s="83">
        <f>+AX299+4100</f>
        <v>29114.9</v>
      </c>
    </row>
    <row r="306" spans="12:52" ht="20.100000000000001" customHeight="1">
      <c r="P306" s="58"/>
      <c r="AZ306" s="95"/>
    </row>
    <row r="307" spans="12:52" ht="20.100000000000001" customHeight="1">
      <c r="P307" s="58"/>
    </row>
    <row r="308" spans="12:52" ht="20.100000000000001" customHeight="1">
      <c r="P308" s="58"/>
    </row>
    <row r="309" spans="12:52" ht="20.100000000000001" customHeight="1">
      <c r="P309" s="58"/>
    </row>
    <row r="310" spans="12:52" ht="20.100000000000001" customHeight="1">
      <c r="P310" s="58"/>
    </row>
    <row r="311" spans="12:52" ht="20.100000000000001" customHeight="1">
      <c r="P311" s="58"/>
    </row>
    <row r="312" spans="12:52" ht="20.100000000000001" customHeight="1">
      <c r="P312" s="58"/>
    </row>
    <row r="313" spans="12:52" ht="20.100000000000001" customHeight="1">
      <c r="L313" s="57">
        <f>83.09/249.26*100</f>
        <v>33.334670625050151</v>
      </c>
      <c r="P313" s="58"/>
    </row>
    <row r="314" spans="12:52" ht="20.100000000000001" customHeight="1">
      <c r="P314" s="58"/>
    </row>
    <row r="315" spans="12:52" ht="20.100000000000001" customHeight="1">
      <c r="P315" s="58"/>
    </row>
    <row r="316" spans="12:52" ht="20.100000000000001" customHeight="1">
      <c r="P316" s="58"/>
    </row>
    <row r="317" spans="12:52" ht="20.100000000000001" customHeight="1">
      <c r="P317" s="58"/>
    </row>
    <row r="318" spans="12:52" ht="20.100000000000001" customHeight="1">
      <c r="P318" s="58"/>
    </row>
    <row r="319" spans="12:52" ht="20.100000000000001" customHeight="1">
      <c r="P319" s="58"/>
    </row>
    <row r="320" spans="12:52" ht="20.100000000000001" customHeight="1">
      <c r="P320" s="58"/>
    </row>
    <row r="321" spans="16:16" ht="20.100000000000001" customHeight="1">
      <c r="P321" s="58"/>
    </row>
    <row r="322" spans="16:16" ht="20.100000000000001" customHeight="1">
      <c r="P322" s="58"/>
    </row>
    <row r="323" spans="16:16" ht="20.100000000000001" customHeight="1">
      <c r="P323" s="58"/>
    </row>
    <row r="324" spans="16:16" ht="20.100000000000001" customHeight="1">
      <c r="P324" s="58"/>
    </row>
    <row r="325" spans="16:16" ht="20.100000000000001" customHeight="1">
      <c r="P325" s="58"/>
    </row>
    <row r="326" spans="16:16" ht="20.100000000000001" customHeight="1">
      <c r="P326" s="58"/>
    </row>
    <row r="327" spans="16:16" ht="20.100000000000001" customHeight="1">
      <c r="P327" s="58"/>
    </row>
    <row r="328" spans="16:16" ht="20.100000000000001" customHeight="1">
      <c r="P328" s="58"/>
    </row>
    <row r="329" spans="16:16" ht="20.100000000000001" customHeight="1">
      <c r="P329" s="58"/>
    </row>
    <row r="330" spans="16:16" ht="20.100000000000001" customHeight="1">
      <c r="P330" s="58"/>
    </row>
    <row r="331" spans="16:16" ht="20.100000000000001" customHeight="1">
      <c r="P331" s="58"/>
    </row>
    <row r="332" spans="16:16" ht="20.100000000000001" customHeight="1">
      <c r="P332" s="58"/>
    </row>
    <row r="333" spans="16:16" ht="20.100000000000001" customHeight="1">
      <c r="P333" s="58"/>
    </row>
    <row r="334" spans="16:16" ht="20.100000000000001" customHeight="1">
      <c r="P334" s="58"/>
    </row>
    <row r="335" spans="16:16" ht="20.100000000000001" customHeight="1">
      <c r="P335" s="58"/>
    </row>
    <row r="336" spans="16:16" ht="20.100000000000001" customHeight="1">
      <c r="P336" s="58"/>
    </row>
    <row r="337" spans="16:16" ht="20.100000000000001" customHeight="1">
      <c r="P337" s="58"/>
    </row>
    <row r="338" spans="16:16" ht="20.100000000000001" customHeight="1">
      <c r="P338" s="58"/>
    </row>
    <row r="339" spans="16:16" ht="20.100000000000001" customHeight="1">
      <c r="P339" s="58"/>
    </row>
    <row r="340" spans="16:16" ht="20.100000000000001" customHeight="1">
      <c r="P340" s="58"/>
    </row>
    <row r="341" spans="16:16" ht="20.100000000000001" customHeight="1">
      <c r="P341" s="58"/>
    </row>
    <row r="342" spans="16:16" ht="20.100000000000001" customHeight="1">
      <c r="P342" s="58"/>
    </row>
    <row r="343" spans="16:16" ht="20.100000000000001" customHeight="1">
      <c r="P343" s="58"/>
    </row>
    <row r="344" spans="16:16" ht="20.100000000000001" customHeight="1">
      <c r="P344" s="58"/>
    </row>
    <row r="345" spans="16:16" ht="20.100000000000001" customHeight="1">
      <c r="P345" s="58"/>
    </row>
    <row r="346" spans="16:16" ht="20.100000000000001" customHeight="1">
      <c r="P346" s="58"/>
    </row>
    <row r="347" spans="16:16" ht="20.100000000000001" customHeight="1">
      <c r="P347" s="58"/>
    </row>
    <row r="348" spans="16:16" ht="20.100000000000001" customHeight="1">
      <c r="P348" s="58"/>
    </row>
    <row r="349" spans="16:16" ht="20.100000000000001" customHeight="1">
      <c r="P349" s="58"/>
    </row>
    <row r="350" spans="16:16" ht="20.100000000000001" customHeight="1">
      <c r="P350" s="58"/>
    </row>
    <row r="351" spans="16:16" ht="20.100000000000001" customHeight="1">
      <c r="P351" s="58"/>
    </row>
    <row r="352" spans="16:16" ht="20.100000000000001" customHeight="1">
      <c r="P352" s="58"/>
    </row>
    <row r="353" spans="16:16" ht="20.100000000000001" customHeight="1">
      <c r="P353" s="58"/>
    </row>
    <row r="354" spans="16:16" ht="20.100000000000001" customHeight="1">
      <c r="P354" s="58"/>
    </row>
    <row r="355" spans="16:16" ht="20.100000000000001" customHeight="1">
      <c r="P355" s="58"/>
    </row>
    <row r="356" spans="16:16" ht="20.100000000000001" customHeight="1">
      <c r="P356" s="58"/>
    </row>
    <row r="357" spans="16:16" ht="20.100000000000001" customHeight="1">
      <c r="P357" s="58"/>
    </row>
    <row r="358" spans="16:16" ht="20.100000000000001" customHeight="1">
      <c r="P358" s="58"/>
    </row>
    <row r="359" spans="16:16" ht="20.100000000000001" customHeight="1">
      <c r="P359" s="58"/>
    </row>
    <row r="360" spans="16:16" ht="20.100000000000001" customHeight="1">
      <c r="P360" s="58"/>
    </row>
    <row r="361" spans="16:16" ht="20.100000000000001" customHeight="1">
      <c r="P361" s="58"/>
    </row>
    <row r="362" spans="16:16" ht="20.100000000000001" customHeight="1">
      <c r="P362" s="58"/>
    </row>
    <row r="363" spans="16:16" ht="20.100000000000001" customHeight="1">
      <c r="P363" s="58"/>
    </row>
    <row r="364" spans="16:16" ht="20.100000000000001" customHeight="1">
      <c r="P364" s="58"/>
    </row>
    <row r="365" spans="16:16" ht="20.100000000000001" customHeight="1">
      <c r="P365" s="58"/>
    </row>
    <row r="366" spans="16:16" ht="20.100000000000001" customHeight="1">
      <c r="P366" s="58"/>
    </row>
    <row r="367" spans="16:16" ht="20.100000000000001" customHeight="1">
      <c r="P367" s="58"/>
    </row>
    <row r="368" spans="16:16" ht="20.100000000000001" customHeight="1">
      <c r="P368" s="58"/>
    </row>
    <row r="369" spans="16:16" ht="20.100000000000001" customHeight="1">
      <c r="P369" s="58"/>
    </row>
    <row r="370" spans="16:16" ht="20.100000000000001" customHeight="1">
      <c r="P370" s="58"/>
    </row>
    <row r="371" spans="16:16" ht="20.100000000000001" customHeight="1">
      <c r="P371" s="58"/>
    </row>
    <row r="372" spans="16:16" ht="20.100000000000001" customHeight="1">
      <c r="P372" s="58"/>
    </row>
    <row r="373" spans="16:16" ht="20.100000000000001" customHeight="1">
      <c r="P373" s="58"/>
    </row>
    <row r="374" spans="16:16" ht="20.100000000000001" customHeight="1">
      <c r="P374" s="58"/>
    </row>
    <row r="375" spans="16:16" ht="20.100000000000001" customHeight="1">
      <c r="P375" s="58"/>
    </row>
    <row r="376" spans="16:16" ht="20.100000000000001" customHeight="1">
      <c r="P376" s="58"/>
    </row>
    <row r="377" spans="16:16" ht="20.100000000000001" customHeight="1">
      <c r="P377" s="58"/>
    </row>
    <row r="378" spans="16:16" ht="20.100000000000001" customHeight="1">
      <c r="P378" s="58"/>
    </row>
    <row r="379" spans="16:16" ht="20.100000000000001" customHeight="1">
      <c r="P379" s="58"/>
    </row>
    <row r="380" spans="16:16" ht="20.100000000000001" customHeight="1">
      <c r="P380" s="58"/>
    </row>
    <row r="381" spans="16:16" ht="20.100000000000001" customHeight="1">
      <c r="P381" s="58"/>
    </row>
    <row r="382" spans="16:16" ht="20.100000000000001" customHeight="1">
      <c r="P382" s="58"/>
    </row>
    <row r="383" spans="16:16" ht="20.100000000000001" customHeight="1">
      <c r="P383" s="58"/>
    </row>
    <row r="384" spans="16:16" ht="20.100000000000001" customHeight="1">
      <c r="P384" s="58"/>
    </row>
    <row r="385" spans="16:16" ht="20.100000000000001" customHeight="1">
      <c r="P385" s="58"/>
    </row>
    <row r="386" spans="16:16" ht="20.100000000000001" customHeight="1">
      <c r="P386" s="58"/>
    </row>
    <row r="387" spans="16:16" ht="20.100000000000001" customHeight="1">
      <c r="P387" s="58"/>
    </row>
    <row r="388" spans="16:16" ht="20.100000000000001" customHeight="1">
      <c r="P388" s="58"/>
    </row>
    <row r="389" spans="16:16" ht="20.100000000000001" customHeight="1">
      <c r="P389" s="58"/>
    </row>
    <row r="390" spans="16:16" ht="20.100000000000001" customHeight="1">
      <c r="P390" s="58"/>
    </row>
    <row r="391" spans="16:16" ht="20.100000000000001" customHeight="1">
      <c r="P391" s="58"/>
    </row>
    <row r="392" spans="16:16" ht="20.100000000000001" customHeight="1">
      <c r="P392" s="58"/>
    </row>
    <row r="393" spans="16:16" ht="20.100000000000001" customHeight="1">
      <c r="P393" s="58"/>
    </row>
    <row r="394" spans="16:16" ht="20.100000000000001" customHeight="1">
      <c r="P394" s="58"/>
    </row>
    <row r="395" spans="16:16" ht="20.100000000000001" customHeight="1">
      <c r="P395" s="58"/>
    </row>
    <row r="396" spans="16:16" ht="20.100000000000001" customHeight="1">
      <c r="P396" s="58"/>
    </row>
    <row r="397" spans="16:16" ht="20.100000000000001" customHeight="1">
      <c r="P397" s="58"/>
    </row>
    <row r="398" spans="16:16" ht="20.100000000000001" customHeight="1">
      <c r="P398" s="58"/>
    </row>
    <row r="399" spans="16:16" ht="20.100000000000001" customHeight="1">
      <c r="P399" s="58"/>
    </row>
    <row r="400" spans="16:16" ht="20.100000000000001" customHeight="1">
      <c r="P400" s="58"/>
    </row>
    <row r="401" spans="16:16" ht="20.100000000000001" customHeight="1">
      <c r="P401" s="58"/>
    </row>
    <row r="402" spans="16:16" ht="20.100000000000001" customHeight="1">
      <c r="P402" s="58"/>
    </row>
    <row r="403" spans="16:16" ht="20.100000000000001" customHeight="1">
      <c r="P403" s="58"/>
    </row>
    <row r="404" spans="16:16" ht="20.100000000000001" customHeight="1">
      <c r="P404" s="58"/>
    </row>
    <row r="405" spans="16:16" ht="20.100000000000001" customHeight="1">
      <c r="P405" s="58"/>
    </row>
    <row r="406" spans="16:16" ht="20.100000000000001" customHeight="1">
      <c r="P406" s="58"/>
    </row>
    <row r="407" spans="16:16" ht="20.100000000000001" customHeight="1">
      <c r="P407" s="58"/>
    </row>
    <row r="408" spans="16:16" ht="20.100000000000001" customHeight="1">
      <c r="P408" s="58"/>
    </row>
    <row r="409" spans="16:16" ht="20.100000000000001" customHeight="1">
      <c r="P409" s="58"/>
    </row>
    <row r="410" spans="16:16" ht="20.100000000000001" customHeight="1">
      <c r="P410" s="58"/>
    </row>
    <row r="411" spans="16:16" ht="20.100000000000001" customHeight="1">
      <c r="P411" s="58"/>
    </row>
    <row r="412" spans="16:16" ht="20.100000000000001" customHeight="1">
      <c r="P412" s="58"/>
    </row>
    <row r="413" spans="16:16" ht="20.100000000000001" customHeight="1">
      <c r="P413" s="58"/>
    </row>
    <row r="414" spans="16:16" ht="20.100000000000001" customHeight="1">
      <c r="P414" s="58"/>
    </row>
    <row r="415" spans="16:16" ht="20.100000000000001" customHeight="1">
      <c r="P415" s="58"/>
    </row>
    <row r="416" spans="16:16" ht="20.100000000000001" customHeight="1">
      <c r="P416" s="58"/>
    </row>
    <row r="417" spans="16:16" ht="20.100000000000001" customHeight="1">
      <c r="P417" s="58"/>
    </row>
    <row r="418" spans="16:16" ht="20.100000000000001" customHeight="1">
      <c r="P418" s="58"/>
    </row>
    <row r="419" spans="16:16" ht="20.100000000000001" customHeight="1">
      <c r="P419" s="58"/>
    </row>
    <row r="420" spans="16:16" ht="20.100000000000001" customHeight="1">
      <c r="P420" s="58"/>
    </row>
    <row r="421" spans="16:16" ht="20.100000000000001" customHeight="1">
      <c r="P421" s="58"/>
    </row>
    <row r="422" spans="16:16" ht="20.100000000000001" customHeight="1">
      <c r="P422" s="58"/>
    </row>
    <row r="423" spans="16:16" ht="20.100000000000001" customHeight="1">
      <c r="P423" s="58"/>
    </row>
    <row r="424" spans="16:16" ht="20.100000000000001" customHeight="1">
      <c r="P424" s="58"/>
    </row>
    <row r="425" spans="16:16" ht="20.100000000000001" customHeight="1">
      <c r="P425" s="58"/>
    </row>
    <row r="426" spans="16:16" ht="20.100000000000001" customHeight="1">
      <c r="P426" s="58"/>
    </row>
    <row r="427" spans="16:16" ht="20.100000000000001" customHeight="1">
      <c r="P427" s="58"/>
    </row>
    <row r="428" spans="16:16" ht="20.100000000000001" customHeight="1">
      <c r="P428" s="58"/>
    </row>
    <row r="429" spans="16:16" ht="20.100000000000001" customHeight="1">
      <c r="P429" s="58"/>
    </row>
    <row r="430" spans="16:16" ht="20.100000000000001" customHeight="1">
      <c r="P430" s="58"/>
    </row>
    <row r="431" spans="16:16" ht="20.100000000000001" customHeight="1">
      <c r="P431" s="58"/>
    </row>
    <row r="432" spans="16:16" ht="20.100000000000001" customHeight="1">
      <c r="P432" s="58"/>
    </row>
    <row r="433" spans="16:16" ht="20.100000000000001" customHeight="1">
      <c r="P433" s="58"/>
    </row>
    <row r="434" spans="16:16" ht="20.100000000000001" customHeight="1">
      <c r="P434" s="58"/>
    </row>
    <row r="435" spans="16:16" ht="20.100000000000001" customHeight="1">
      <c r="P435" s="58"/>
    </row>
    <row r="436" spans="16:16" ht="20.100000000000001" customHeight="1">
      <c r="P436" s="58"/>
    </row>
    <row r="437" spans="16:16" ht="20.100000000000001" customHeight="1">
      <c r="P437" s="58"/>
    </row>
    <row r="438" spans="16:16" ht="20.100000000000001" customHeight="1">
      <c r="P438" s="58"/>
    </row>
    <row r="439" spans="16:16" ht="20.100000000000001" customHeight="1">
      <c r="P439" s="58"/>
    </row>
    <row r="440" spans="16:16" ht="20.100000000000001" customHeight="1">
      <c r="P440" s="58"/>
    </row>
    <row r="441" spans="16:16" ht="20.100000000000001" customHeight="1">
      <c r="P441" s="58"/>
    </row>
    <row r="442" spans="16:16" ht="20.100000000000001" customHeight="1">
      <c r="P442" s="58"/>
    </row>
    <row r="443" spans="16:16" ht="20.100000000000001" customHeight="1">
      <c r="P443" s="58"/>
    </row>
    <row r="444" spans="16:16" ht="20.100000000000001" customHeight="1">
      <c r="P444" s="58"/>
    </row>
    <row r="445" spans="16:16" ht="20.100000000000001" customHeight="1">
      <c r="P445" s="58"/>
    </row>
    <row r="446" spans="16:16" ht="20.100000000000001" customHeight="1">
      <c r="P446" s="58"/>
    </row>
    <row r="447" spans="16:16" ht="20.100000000000001" customHeight="1">
      <c r="P447" s="58"/>
    </row>
    <row r="448" spans="16:16" ht="20.100000000000001" customHeight="1">
      <c r="P448" s="58"/>
    </row>
    <row r="449" spans="16:16" ht="20.100000000000001" customHeight="1">
      <c r="P449" s="58"/>
    </row>
    <row r="450" spans="16:16" ht="20.100000000000001" customHeight="1">
      <c r="P450" s="58"/>
    </row>
    <row r="451" spans="16:16" ht="20.100000000000001" customHeight="1">
      <c r="P451" s="58"/>
    </row>
    <row r="452" spans="16:16" ht="20.100000000000001" customHeight="1">
      <c r="P452" s="58"/>
    </row>
    <row r="453" spans="16:16" ht="20.100000000000001" customHeight="1">
      <c r="P453" s="58"/>
    </row>
    <row r="454" spans="16:16" ht="20.100000000000001" customHeight="1">
      <c r="P454" s="58"/>
    </row>
    <row r="455" spans="16:16" ht="20.100000000000001" customHeight="1">
      <c r="P455" s="58"/>
    </row>
    <row r="456" spans="16:16" ht="20.100000000000001" customHeight="1">
      <c r="P456" s="58"/>
    </row>
    <row r="457" spans="16:16" ht="20.100000000000001" customHeight="1">
      <c r="P457" s="58"/>
    </row>
    <row r="458" spans="16:16" ht="20.100000000000001" customHeight="1">
      <c r="P458" s="58"/>
    </row>
    <row r="459" spans="16:16" ht="20.100000000000001" customHeight="1">
      <c r="P459" s="58"/>
    </row>
    <row r="460" spans="16:16" ht="20.100000000000001" customHeight="1">
      <c r="P460" s="58"/>
    </row>
    <row r="461" spans="16:16" ht="20.100000000000001" customHeight="1">
      <c r="P461" s="58"/>
    </row>
    <row r="462" spans="16:16" ht="20.100000000000001" customHeight="1">
      <c r="P462" s="58"/>
    </row>
    <row r="463" spans="16:16" ht="20.100000000000001" customHeight="1">
      <c r="P463" s="58"/>
    </row>
    <row r="464" spans="16:16" ht="20.100000000000001" customHeight="1">
      <c r="P464" s="58"/>
    </row>
    <row r="465" spans="16:16" ht="20.100000000000001" customHeight="1">
      <c r="P465" s="58"/>
    </row>
    <row r="466" spans="16:16" ht="20.100000000000001" customHeight="1">
      <c r="P466" s="58"/>
    </row>
    <row r="467" spans="16:16" ht="20.100000000000001" customHeight="1">
      <c r="P467" s="58"/>
    </row>
    <row r="468" spans="16:16" ht="20.100000000000001" customHeight="1">
      <c r="P468" s="58"/>
    </row>
    <row r="469" spans="16:16" ht="20.100000000000001" customHeight="1">
      <c r="P469" s="58"/>
    </row>
    <row r="470" spans="16:16" ht="20.100000000000001" customHeight="1">
      <c r="P470" s="58"/>
    </row>
    <row r="471" spans="16:16" ht="20.100000000000001" customHeight="1">
      <c r="P471" s="58"/>
    </row>
    <row r="472" spans="16:16" ht="20.100000000000001" customHeight="1">
      <c r="P472" s="58"/>
    </row>
    <row r="473" spans="16:16" ht="20.100000000000001" customHeight="1">
      <c r="P473" s="58"/>
    </row>
    <row r="474" spans="16:16" ht="20.100000000000001" customHeight="1">
      <c r="P474" s="58"/>
    </row>
    <row r="475" spans="16:16" ht="20.100000000000001" customHeight="1">
      <c r="P475" s="58"/>
    </row>
    <row r="476" spans="16:16" ht="20.100000000000001" customHeight="1">
      <c r="P476" s="58"/>
    </row>
    <row r="477" spans="16:16" ht="20.100000000000001" customHeight="1">
      <c r="P477" s="58"/>
    </row>
    <row r="478" spans="16:16" ht="20.100000000000001" customHeight="1">
      <c r="P478" s="58"/>
    </row>
    <row r="479" spans="16:16" ht="20.100000000000001" customHeight="1">
      <c r="P479" s="58"/>
    </row>
    <row r="480" spans="16:16" ht="20.100000000000001" customHeight="1">
      <c r="P480" s="58"/>
    </row>
    <row r="481" spans="16:16" ht="20.100000000000001" customHeight="1">
      <c r="P481" s="58"/>
    </row>
    <row r="482" spans="16:16" ht="20.100000000000001" customHeight="1">
      <c r="P482" s="58"/>
    </row>
    <row r="483" spans="16:16" ht="20.100000000000001" customHeight="1">
      <c r="P483" s="58"/>
    </row>
    <row r="484" spans="16:16" ht="20.100000000000001" customHeight="1">
      <c r="P484" s="58"/>
    </row>
    <row r="485" spans="16:16" ht="20.100000000000001" customHeight="1">
      <c r="P485" s="58"/>
    </row>
    <row r="486" spans="16:16" ht="20.100000000000001" customHeight="1">
      <c r="P486" s="58"/>
    </row>
    <row r="487" spans="16:16" ht="20.100000000000001" customHeight="1">
      <c r="P487" s="58"/>
    </row>
    <row r="488" spans="16:16" ht="20.100000000000001" customHeight="1">
      <c r="P488" s="58"/>
    </row>
    <row r="489" spans="16:16" ht="20.100000000000001" customHeight="1">
      <c r="P489" s="58"/>
    </row>
    <row r="490" spans="16:16" ht="20.100000000000001" customHeight="1">
      <c r="P490" s="58"/>
    </row>
    <row r="491" spans="16:16" ht="20.100000000000001" customHeight="1">
      <c r="P491" s="58"/>
    </row>
    <row r="492" spans="16:16" ht="20.100000000000001" customHeight="1">
      <c r="P492" s="58"/>
    </row>
    <row r="493" spans="16:16" ht="20.100000000000001" customHeight="1">
      <c r="P493" s="58"/>
    </row>
    <row r="494" spans="16:16" ht="20.100000000000001" customHeight="1">
      <c r="P494" s="58"/>
    </row>
    <row r="495" spans="16:16" ht="20.100000000000001" customHeight="1">
      <c r="P495" s="58"/>
    </row>
    <row r="496" spans="16:16" ht="20.100000000000001" customHeight="1">
      <c r="P496" s="58"/>
    </row>
    <row r="497" spans="16:16" ht="20.100000000000001" customHeight="1">
      <c r="P497" s="58"/>
    </row>
    <row r="498" spans="16:16" ht="20.100000000000001" customHeight="1">
      <c r="P498" s="58"/>
    </row>
    <row r="499" spans="16:16" ht="20.100000000000001" customHeight="1">
      <c r="P499" s="58"/>
    </row>
    <row r="500" spans="16:16" ht="20.100000000000001" customHeight="1">
      <c r="P500" s="58"/>
    </row>
    <row r="501" spans="16:16" ht="20.100000000000001" customHeight="1">
      <c r="P501" s="58"/>
    </row>
    <row r="502" spans="16:16" ht="20.100000000000001" customHeight="1">
      <c r="P502" s="58"/>
    </row>
    <row r="503" spans="16:16" ht="20.100000000000001" customHeight="1">
      <c r="P503" s="58"/>
    </row>
    <row r="504" spans="16:16" ht="20.100000000000001" customHeight="1">
      <c r="P504" s="58"/>
    </row>
    <row r="505" spans="16:16" ht="20.100000000000001" customHeight="1">
      <c r="P505" s="58"/>
    </row>
    <row r="506" spans="16:16" ht="20.100000000000001" customHeight="1">
      <c r="P506" s="58"/>
    </row>
    <row r="507" spans="16:16" ht="20.100000000000001" customHeight="1">
      <c r="P507" s="58"/>
    </row>
    <row r="508" spans="16:16" ht="20.100000000000001" customHeight="1">
      <c r="P508" s="58"/>
    </row>
    <row r="509" spans="16:16" ht="20.100000000000001" customHeight="1">
      <c r="P509" s="58"/>
    </row>
    <row r="510" spans="16:16" ht="20.100000000000001" customHeight="1">
      <c r="P510" s="58"/>
    </row>
    <row r="511" spans="16:16" ht="20.100000000000001" customHeight="1">
      <c r="P511" s="58"/>
    </row>
    <row r="512" spans="16:16" ht="20.100000000000001" customHeight="1">
      <c r="P512" s="58"/>
    </row>
    <row r="513" spans="16:16" ht="20.100000000000001" customHeight="1">
      <c r="P513" s="58"/>
    </row>
    <row r="514" spans="16:16" ht="20.100000000000001" customHeight="1">
      <c r="P514" s="58"/>
    </row>
    <row r="515" spans="16:16" ht="20.100000000000001" customHeight="1">
      <c r="P515" s="58"/>
    </row>
    <row r="516" spans="16:16" ht="20.100000000000001" customHeight="1">
      <c r="P516" s="58"/>
    </row>
    <row r="517" spans="16:16" ht="20.100000000000001" customHeight="1">
      <c r="P517" s="58"/>
    </row>
    <row r="518" spans="16:16" ht="20.100000000000001" customHeight="1">
      <c r="P518" s="58"/>
    </row>
    <row r="519" spans="16:16" ht="20.100000000000001" customHeight="1">
      <c r="P519" s="58"/>
    </row>
    <row r="520" spans="16:16" ht="20.100000000000001" customHeight="1">
      <c r="P520" s="58"/>
    </row>
    <row r="521" spans="16:16" ht="20.100000000000001" customHeight="1">
      <c r="P521" s="58"/>
    </row>
    <row r="522" spans="16:16" ht="20.100000000000001" customHeight="1">
      <c r="P522" s="58"/>
    </row>
    <row r="523" spans="16:16" ht="20.100000000000001" customHeight="1">
      <c r="P523" s="58"/>
    </row>
    <row r="524" spans="16:16" ht="20.100000000000001" customHeight="1">
      <c r="P524" s="58"/>
    </row>
    <row r="525" spans="16:16" ht="20.100000000000001" customHeight="1">
      <c r="P525" s="58"/>
    </row>
    <row r="526" spans="16:16" ht="20.100000000000001" customHeight="1">
      <c r="P526" s="58"/>
    </row>
    <row r="527" spans="16:16" ht="20.100000000000001" customHeight="1">
      <c r="P527" s="58"/>
    </row>
    <row r="528" spans="16:16" ht="20.100000000000001" customHeight="1">
      <c r="P528" s="58"/>
    </row>
    <row r="529" spans="16:16" ht="20.100000000000001" customHeight="1">
      <c r="P529" s="58"/>
    </row>
    <row r="530" spans="16:16" ht="20.100000000000001" customHeight="1">
      <c r="P530" s="58"/>
    </row>
    <row r="531" spans="16:16" ht="20.100000000000001" customHeight="1">
      <c r="P531" s="58"/>
    </row>
    <row r="532" spans="16:16" ht="20.100000000000001" customHeight="1">
      <c r="P532" s="58"/>
    </row>
    <row r="533" spans="16:16" ht="20.100000000000001" customHeight="1">
      <c r="P533" s="58"/>
    </row>
    <row r="534" spans="16:16" ht="20.100000000000001" customHeight="1">
      <c r="P534" s="58"/>
    </row>
    <row r="535" spans="16:16" ht="20.100000000000001" customHeight="1">
      <c r="P535" s="58"/>
    </row>
    <row r="536" spans="16:16" ht="20.100000000000001" customHeight="1">
      <c r="P536" s="58"/>
    </row>
    <row r="537" spans="16:16" ht="20.100000000000001" customHeight="1">
      <c r="P537" s="58"/>
    </row>
    <row r="538" spans="16:16" ht="20.100000000000001" customHeight="1">
      <c r="P538" s="58"/>
    </row>
    <row r="539" spans="16:16" ht="20.100000000000001" customHeight="1">
      <c r="P539" s="58"/>
    </row>
    <row r="540" spans="16:16" ht="20.100000000000001" customHeight="1">
      <c r="P540" s="58"/>
    </row>
    <row r="541" spans="16:16" ht="20.100000000000001" customHeight="1">
      <c r="P541" s="58"/>
    </row>
    <row r="542" spans="16:16" ht="20.100000000000001" customHeight="1">
      <c r="P542" s="58"/>
    </row>
    <row r="543" spans="16:16" ht="20.100000000000001" customHeight="1">
      <c r="P543" s="58"/>
    </row>
    <row r="544" spans="16:16" ht="20.100000000000001" customHeight="1">
      <c r="P544" s="58"/>
    </row>
    <row r="545" spans="16:16" ht="20.100000000000001" customHeight="1">
      <c r="P545" s="58"/>
    </row>
    <row r="546" spans="16:16" ht="20.100000000000001" customHeight="1">
      <c r="P546" s="58"/>
    </row>
    <row r="547" spans="16:16" ht="20.100000000000001" customHeight="1">
      <c r="P547" s="58"/>
    </row>
    <row r="548" spans="16:16" ht="20.100000000000001" customHeight="1">
      <c r="P548" s="58"/>
    </row>
    <row r="549" spans="16:16" ht="20.100000000000001" customHeight="1">
      <c r="P549" s="58"/>
    </row>
    <row r="550" spans="16:16" ht="20.100000000000001" customHeight="1">
      <c r="P550" s="58"/>
    </row>
    <row r="551" spans="16:16" ht="20.100000000000001" customHeight="1">
      <c r="P551" s="58"/>
    </row>
    <row r="552" spans="16:16" ht="20.100000000000001" customHeight="1">
      <c r="P552" s="58"/>
    </row>
    <row r="553" spans="16:16" ht="20.100000000000001" customHeight="1">
      <c r="P553" s="58"/>
    </row>
    <row r="554" spans="16:16" ht="20.100000000000001" customHeight="1">
      <c r="P554" s="58"/>
    </row>
    <row r="555" spans="16:16" ht="20.100000000000001" customHeight="1">
      <c r="P555" s="58"/>
    </row>
    <row r="556" spans="16:16" ht="20.100000000000001" customHeight="1">
      <c r="P556" s="58"/>
    </row>
    <row r="557" spans="16:16" ht="20.100000000000001" customHeight="1">
      <c r="P557" s="58"/>
    </row>
    <row r="558" spans="16:16" ht="20.100000000000001" customHeight="1">
      <c r="P558" s="58"/>
    </row>
    <row r="559" spans="16:16" ht="20.100000000000001" customHeight="1">
      <c r="P559" s="58"/>
    </row>
    <row r="560" spans="16:16" ht="20.100000000000001" customHeight="1">
      <c r="P560" s="58"/>
    </row>
    <row r="561" spans="16:16" ht="20.100000000000001" customHeight="1">
      <c r="P561" s="58"/>
    </row>
    <row r="562" spans="16:16" ht="20.100000000000001" customHeight="1">
      <c r="P562" s="58"/>
    </row>
    <row r="563" spans="16:16" ht="20.100000000000001" customHeight="1">
      <c r="P563" s="58"/>
    </row>
    <row r="564" spans="16:16" ht="20.100000000000001" customHeight="1">
      <c r="P564" s="58"/>
    </row>
    <row r="565" spans="16:16" ht="20.100000000000001" customHeight="1">
      <c r="P565" s="58"/>
    </row>
    <row r="566" spans="16:16" ht="20.100000000000001" customHeight="1">
      <c r="P566" s="58"/>
    </row>
    <row r="567" spans="16:16" ht="20.100000000000001" customHeight="1">
      <c r="P567" s="58"/>
    </row>
    <row r="568" spans="16:16" ht="20.100000000000001" customHeight="1">
      <c r="P568" s="58"/>
    </row>
    <row r="569" spans="16:16" ht="20.100000000000001" customHeight="1">
      <c r="P569" s="58"/>
    </row>
    <row r="570" spans="16:16" ht="20.100000000000001" customHeight="1">
      <c r="P570" s="58"/>
    </row>
    <row r="571" spans="16:16" ht="20.100000000000001" customHeight="1">
      <c r="P571" s="58"/>
    </row>
    <row r="572" spans="16:16" ht="20.100000000000001" customHeight="1">
      <c r="P572" s="58"/>
    </row>
    <row r="573" spans="16:16" ht="20.100000000000001" customHeight="1">
      <c r="P573" s="58"/>
    </row>
    <row r="574" spans="16:16" ht="20.100000000000001" customHeight="1">
      <c r="P574" s="58"/>
    </row>
    <row r="575" spans="16:16" ht="20.100000000000001" customHeight="1">
      <c r="P575" s="58"/>
    </row>
    <row r="576" spans="16:16" ht="20.100000000000001" customHeight="1">
      <c r="P576" s="58"/>
    </row>
    <row r="577" spans="16:16" ht="20.100000000000001" customHeight="1">
      <c r="P577" s="58"/>
    </row>
    <row r="578" spans="16:16" ht="20.100000000000001" customHeight="1">
      <c r="P578" s="58"/>
    </row>
    <row r="579" spans="16:16" ht="20.100000000000001" customHeight="1">
      <c r="P579" s="58"/>
    </row>
    <row r="580" spans="16:16" ht="20.100000000000001" customHeight="1">
      <c r="P580" s="58"/>
    </row>
    <row r="581" spans="16:16" ht="20.100000000000001" customHeight="1">
      <c r="P581" s="58"/>
    </row>
    <row r="582" spans="16:16" ht="20.100000000000001" customHeight="1">
      <c r="P582" s="58"/>
    </row>
    <row r="583" spans="16:16" ht="20.100000000000001" customHeight="1">
      <c r="P583" s="58"/>
    </row>
    <row r="584" spans="16:16" ht="20.100000000000001" customHeight="1">
      <c r="P584" s="58"/>
    </row>
    <row r="585" spans="16:16" ht="20.100000000000001" customHeight="1">
      <c r="P585" s="58"/>
    </row>
    <row r="586" spans="16:16" ht="20.100000000000001" customHeight="1">
      <c r="P586" s="58"/>
    </row>
    <row r="587" spans="16:16" ht="20.100000000000001" customHeight="1">
      <c r="P587" s="58"/>
    </row>
    <row r="588" spans="16:16" ht="20.100000000000001" customHeight="1">
      <c r="P588" s="58"/>
    </row>
    <row r="589" spans="16:16" ht="20.100000000000001" customHeight="1">
      <c r="P589" s="58"/>
    </row>
    <row r="590" spans="16:16" ht="20.100000000000001" customHeight="1">
      <c r="P590" s="58"/>
    </row>
    <row r="591" spans="16:16" ht="20.100000000000001" customHeight="1">
      <c r="P591" s="58"/>
    </row>
    <row r="592" spans="16:16" ht="20.100000000000001" customHeight="1">
      <c r="P592" s="58"/>
    </row>
    <row r="593" spans="16:16" ht="20.100000000000001" customHeight="1">
      <c r="P593" s="58"/>
    </row>
    <row r="594" spans="16:16" ht="20.100000000000001" customHeight="1">
      <c r="P594" s="58"/>
    </row>
    <row r="595" spans="16:16" ht="20.100000000000001" customHeight="1">
      <c r="P595" s="58"/>
    </row>
    <row r="596" spans="16:16" ht="20.100000000000001" customHeight="1">
      <c r="P596" s="58"/>
    </row>
    <row r="597" spans="16:16" ht="20.100000000000001" customHeight="1">
      <c r="P597" s="58"/>
    </row>
    <row r="598" spans="16:16" ht="20.100000000000001" customHeight="1">
      <c r="P598" s="58"/>
    </row>
    <row r="599" spans="16:16" ht="20.100000000000001" customHeight="1">
      <c r="P599" s="58"/>
    </row>
    <row r="600" spans="16:16" ht="20.100000000000001" customHeight="1">
      <c r="P600" s="58"/>
    </row>
    <row r="601" spans="16:16" ht="20.100000000000001" customHeight="1">
      <c r="P601" s="58"/>
    </row>
    <row r="602" spans="16:16" ht="20.100000000000001" customHeight="1">
      <c r="P602" s="58"/>
    </row>
    <row r="603" spans="16:16" ht="20.100000000000001" customHeight="1">
      <c r="P603" s="58"/>
    </row>
    <row r="604" spans="16:16" ht="20.100000000000001" customHeight="1">
      <c r="P604" s="58"/>
    </row>
    <row r="605" spans="16:16" ht="20.100000000000001" customHeight="1">
      <c r="P605" s="58"/>
    </row>
    <row r="606" spans="16:16" ht="20.100000000000001" customHeight="1">
      <c r="P606" s="58"/>
    </row>
    <row r="607" spans="16:16" ht="20.100000000000001" customHeight="1">
      <c r="P607" s="58"/>
    </row>
    <row r="608" spans="16:16" ht="20.100000000000001" customHeight="1">
      <c r="P608" s="58"/>
    </row>
    <row r="609" spans="16:16" ht="20.100000000000001" customHeight="1">
      <c r="P609" s="58"/>
    </row>
    <row r="610" spans="16:16" ht="20.100000000000001" customHeight="1">
      <c r="P610" s="58"/>
    </row>
    <row r="611" spans="16:16" ht="20.100000000000001" customHeight="1">
      <c r="P611" s="58"/>
    </row>
    <row r="612" spans="16:16" ht="20.100000000000001" customHeight="1">
      <c r="P612" s="58"/>
    </row>
    <row r="613" spans="16:16" ht="20.100000000000001" customHeight="1">
      <c r="P613" s="58"/>
    </row>
    <row r="614" spans="16:16" ht="20.100000000000001" customHeight="1">
      <c r="P614" s="58"/>
    </row>
    <row r="615" spans="16:16" ht="20.100000000000001" customHeight="1">
      <c r="P615" s="58"/>
    </row>
    <row r="616" spans="16:16" ht="20.100000000000001" customHeight="1">
      <c r="P616" s="58"/>
    </row>
    <row r="617" spans="16:16" ht="20.100000000000001" customHeight="1">
      <c r="P617" s="58"/>
    </row>
    <row r="618" spans="16:16" ht="20.100000000000001" customHeight="1">
      <c r="P618" s="58"/>
    </row>
    <row r="619" spans="16:16" ht="20.100000000000001" customHeight="1">
      <c r="P619" s="58"/>
    </row>
    <row r="620" spans="16:16" ht="20.100000000000001" customHeight="1">
      <c r="P620" s="58"/>
    </row>
    <row r="621" spans="16:16" ht="20.100000000000001" customHeight="1">
      <c r="P621" s="58"/>
    </row>
    <row r="622" spans="16:16" ht="20.100000000000001" customHeight="1">
      <c r="P622" s="58"/>
    </row>
    <row r="623" spans="16:16" ht="20.100000000000001" customHeight="1">
      <c r="P623" s="58"/>
    </row>
    <row r="624" spans="16:16" ht="20.100000000000001" customHeight="1">
      <c r="P624" s="58"/>
    </row>
    <row r="625" spans="16:16" ht="20.100000000000001" customHeight="1">
      <c r="P625" s="58"/>
    </row>
    <row r="626" spans="16:16" ht="20.100000000000001" customHeight="1">
      <c r="P626" s="58"/>
    </row>
    <row r="627" spans="16:16" ht="20.100000000000001" customHeight="1">
      <c r="P627" s="58"/>
    </row>
    <row r="628" spans="16:16" ht="20.100000000000001" customHeight="1">
      <c r="P628" s="58"/>
    </row>
    <row r="629" spans="16:16" ht="20.100000000000001" customHeight="1">
      <c r="P629" s="58"/>
    </row>
    <row r="630" spans="16:16" ht="20.100000000000001" customHeight="1">
      <c r="P630" s="58"/>
    </row>
    <row r="631" spans="16:16" ht="20.100000000000001" customHeight="1">
      <c r="P631" s="58"/>
    </row>
    <row r="632" spans="16:16" ht="20.100000000000001" customHeight="1">
      <c r="P632" s="58"/>
    </row>
    <row r="633" spans="16:16" ht="20.100000000000001" customHeight="1">
      <c r="P633" s="58"/>
    </row>
    <row r="634" spans="16:16" ht="20.100000000000001" customHeight="1">
      <c r="P634" s="58"/>
    </row>
    <row r="635" spans="16:16" ht="20.100000000000001" customHeight="1">
      <c r="P635" s="58"/>
    </row>
    <row r="636" spans="16:16" ht="20.100000000000001" customHeight="1">
      <c r="P636" s="58"/>
    </row>
    <row r="637" spans="16:16" ht="20.100000000000001" customHeight="1">
      <c r="P637" s="58"/>
    </row>
    <row r="638" spans="16:16" ht="20.100000000000001" customHeight="1">
      <c r="P638" s="58"/>
    </row>
    <row r="639" spans="16:16" ht="20.100000000000001" customHeight="1">
      <c r="P639" s="58"/>
    </row>
    <row r="640" spans="16:16" ht="20.100000000000001" customHeight="1">
      <c r="P640" s="58"/>
    </row>
    <row r="641" spans="16:16" ht="20.100000000000001" customHeight="1">
      <c r="P641" s="58"/>
    </row>
    <row r="642" spans="16:16" ht="20.100000000000001" customHeight="1">
      <c r="P642" s="58"/>
    </row>
    <row r="643" spans="16:16" ht="20.100000000000001" customHeight="1">
      <c r="P643" s="58"/>
    </row>
    <row r="644" spans="16:16" ht="20.100000000000001" customHeight="1">
      <c r="P644" s="58"/>
    </row>
    <row r="645" spans="16:16" ht="20.100000000000001" customHeight="1">
      <c r="P645" s="58"/>
    </row>
    <row r="646" spans="16:16" ht="20.100000000000001" customHeight="1">
      <c r="P646" s="58"/>
    </row>
    <row r="647" spans="16:16" ht="20.100000000000001" customHeight="1">
      <c r="P647" s="58"/>
    </row>
    <row r="648" spans="16:16" ht="20.100000000000001" customHeight="1">
      <c r="P648" s="58"/>
    </row>
    <row r="649" spans="16:16" ht="20.100000000000001" customHeight="1">
      <c r="P649" s="58"/>
    </row>
    <row r="650" spans="16:16" ht="20.100000000000001" customHeight="1">
      <c r="P650" s="58"/>
    </row>
    <row r="651" spans="16:16" ht="20.100000000000001" customHeight="1">
      <c r="P651" s="58"/>
    </row>
    <row r="652" spans="16:16" ht="20.100000000000001" customHeight="1">
      <c r="P652" s="58"/>
    </row>
    <row r="653" spans="16:16" ht="20.100000000000001" customHeight="1">
      <c r="P653" s="58"/>
    </row>
    <row r="654" spans="16:16" ht="20.100000000000001" customHeight="1">
      <c r="P654" s="58"/>
    </row>
    <row r="655" spans="16:16" ht="20.100000000000001" customHeight="1">
      <c r="P655" s="58"/>
    </row>
    <row r="656" spans="16:16" ht="20.100000000000001" customHeight="1">
      <c r="P656" s="58"/>
    </row>
    <row r="657" spans="16:16" ht="20.100000000000001" customHeight="1">
      <c r="P657" s="58"/>
    </row>
    <row r="658" spans="16:16" ht="20.100000000000001" customHeight="1">
      <c r="P658" s="58"/>
    </row>
    <row r="659" spans="16:16" ht="20.100000000000001" customHeight="1">
      <c r="P659" s="58"/>
    </row>
    <row r="660" spans="16:16" ht="20.100000000000001" customHeight="1">
      <c r="P660" s="58"/>
    </row>
    <row r="661" spans="16:16" ht="20.100000000000001" customHeight="1">
      <c r="P661" s="58"/>
    </row>
    <row r="662" spans="16:16" ht="20.100000000000001" customHeight="1">
      <c r="P662" s="58"/>
    </row>
    <row r="663" spans="16:16" ht="20.100000000000001" customHeight="1">
      <c r="P663" s="58"/>
    </row>
    <row r="664" spans="16:16" ht="20.100000000000001" customHeight="1">
      <c r="P664" s="58"/>
    </row>
    <row r="665" spans="16:16" ht="20.100000000000001" customHeight="1">
      <c r="P665" s="58"/>
    </row>
    <row r="666" spans="16:16" ht="20.100000000000001" customHeight="1">
      <c r="P666" s="58"/>
    </row>
    <row r="667" spans="16:16" ht="20.100000000000001" customHeight="1">
      <c r="P667" s="58"/>
    </row>
    <row r="668" spans="16:16" ht="20.100000000000001" customHeight="1">
      <c r="P668" s="58"/>
    </row>
    <row r="669" spans="16:16" ht="20.100000000000001" customHeight="1">
      <c r="P669" s="58"/>
    </row>
    <row r="670" spans="16:16" ht="20.100000000000001" customHeight="1">
      <c r="P670" s="58"/>
    </row>
    <row r="671" spans="16:16" ht="20.100000000000001" customHeight="1">
      <c r="P671" s="58"/>
    </row>
    <row r="672" spans="16:16" ht="20.100000000000001" customHeight="1">
      <c r="P672" s="58"/>
    </row>
    <row r="673" spans="16:16" ht="20.100000000000001" customHeight="1">
      <c r="P673" s="58"/>
    </row>
    <row r="674" spans="16:16" ht="20.100000000000001" customHeight="1">
      <c r="P674" s="58"/>
    </row>
    <row r="675" spans="16:16" ht="20.100000000000001" customHeight="1">
      <c r="P675" s="58"/>
    </row>
    <row r="676" spans="16:16" ht="20.100000000000001" customHeight="1">
      <c r="P676" s="58"/>
    </row>
    <row r="677" spans="16:16" ht="20.100000000000001" customHeight="1">
      <c r="P677" s="58"/>
    </row>
    <row r="678" spans="16:16" ht="20.100000000000001" customHeight="1">
      <c r="P678" s="58"/>
    </row>
    <row r="679" spans="16:16" ht="20.100000000000001" customHeight="1">
      <c r="P679" s="58"/>
    </row>
    <row r="680" spans="16:16" ht="20.100000000000001" customHeight="1">
      <c r="P680" s="58"/>
    </row>
    <row r="681" spans="16:16" ht="20.100000000000001" customHeight="1">
      <c r="P681" s="58"/>
    </row>
    <row r="682" spans="16:16" ht="20.100000000000001" customHeight="1">
      <c r="P682" s="58"/>
    </row>
    <row r="683" spans="16:16" ht="20.100000000000001" customHeight="1">
      <c r="P683" s="58"/>
    </row>
    <row r="684" spans="16:16" ht="20.100000000000001" customHeight="1">
      <c r="P684" s="58"/>
    </row>
    <row r="685" spans="16:16" ht="20.100000000000001" customHeight="1">
      <c r="P685" s="58"/>
    </row>
    <row r="686" spans="16:16" ht="20.100000000000001" customHeight="1">
      <c r="P686" s="58"/>
    </row>
    <row r="687" spans="16:16" ht="20.100000000000001" customHeight="1">
      <c r="P687" s="58"/>
    </row>
    <row r="688" spans="16:16" ht="20.100000000000001" customHeight="1">
      <c r="P688" s="58"/>
    </row>
    <row r="689" spans="16:16" ht="20.100000000000001" customHeight="1">
      <c r="P689" s="58"/>
    </row>
    <row r="690" spans="16:16" ht="20.100000000000001" customHeight="1">
      <c r="P690" s="58"/>
    </row>
    <row r="691" spans="16:16" ht="20.100000000000001" customHeight="1">
      <c r="P691" s="58"/>
    </row>
    <row r="692" spans="16:16" ht="20.100000000000001" customHeight="1">
      <c r="P692" s="58"/>
    </row>
    <row r="693" spans="16:16" ht="20.100000000000001" customHeight="1">
      <c r="P693" s="58"/>
    </row>
    <row r="694" spans="16:16" ht="20.100000000000001" customHeight="1">
      <c r="P694" s="58"/>
    </row>
    <row r="695" spans="16:16" ht="20.100000000000001" customHeight="1">
      <c r="P695" s="58"/>
    </row>
    <row r="696" spans="16:16" ht="20.100000000000001" customHeight="1">
      <c r="P696" s="58"/>
    </row>
    <row r="697" spans="16:16" ht="20.100000000000001" customHeight="1">
      <c r="P697" s="58"/>
    </row>
    <row r="698" spans="16:16" ht="20.100000000000001" customHeight="1">
      <c r="P698" s="58"/>
    </row>
    <row r="699" spans="16:16" ht="20.100000000000001" customHeight="1">
      <c r="P699" s="58"/>
    </row>
    <row r="700" spans="16:16" ht="20.100000000000001" customHeight="1">
      <c r="P700" s="58"/>
    </row>
    <row r="701" spans="16:16" ht="20.100000000000001" customHeight="1">
      <c r="P701" s="58"/>
    </row>
    <row r="702" spans="16:16" ht="20.100000000000001" customHeight="1">
      <c r="P702" s="58"/>
    </row>
    <row r="703" spans="16:16" ht="20.100000000000001" customHeight="1">
      <c r="P703" s="58"/>
    </row>
    <row r="704" spans="16:16" ht="20.100000000000001" customHeight="1">
      <c r="P704" s="58"/>
    </row>
    <row r="705" spans="16:16" ht="20.100000000000001" customHeight="1">
      <c r="P705" s="58"/>
    </row>
    <row r="706" spans="16:16" ht="20.100000000000001" customHeight="1">
      <c r="P706" s="58"/>
    </row>
    <row r="707" spans="16:16" ht="20.100000000000001" customHeight="1">
      <c r="P707" s="58"/>
    </row>
    <row r="708" spans="16:16" ht="20.100000000000001" customHeight="1">
      <c r="P708" s="58"/>
    </row>
    <row r="709" spans="16:16" ht="20.100000000000001" customHeight="1">
      <c r="P709" s="58"/>
    </row>
    <row r="710" spans="16:16" ht="20.100000000000001" customHeight="1">
      <c r="P710" s="58"/>
    </row>
    <row r="711" spans="16:16" ht="20.100000000000001" customHeight="1">
      <c r="P711" s="58"/>
    </row>
    <row r="712" spans="16:16" ht="20.100000000000001" customHeight="1">
      <c r="P712" s="58"/>
    </row>
    <row r="713" spans="16:16" ht="20.100000000000001" customHeight="1">
      <c r="P713" s="58"/>
    </row>
    <row r="714" spans="16:16" ht="20.100000000000001" customHeight="1">
      <c r="P714" s="58"/>
    </row>
    <row r="715" spans="16:16" ht="20.100000000000001" customHeight="1">
      <c r="P715" s="58"/>
    </row>
    <row r="716" spans="16:16" ht="20.100000000000001" customHeight="1">
      <c r="P716" s="58"/>
    </row>
    <row r="717" spans="16:16" ht="20.100000000000001" customHeight="1">
      <c r="P717" s="58"/>
    </row>
    <row r="718" spans="16:16" ht="20.100000000000001" customHeight="1">
      <c r="P718" s="58"/>
    </row>
    <row r="719" spans="16:16" ht="20.100000000000001" customHeight="1">
      <c r="P719" s="58"/>
    </row>
    <row r="720" spans="16:16" ht="20.100000000000001" customHeight="1">
      <c r="P720" s="58"/>
    </row>
    <row r="721" spans="16:16" ht="20.100000000000001" customHeight="1">
      <c r="P721" s="58"/>
    </row>
    <row r="722" spans="16:16" ht="20.100000000000001" customHeight="1">
      <c r="P722" s="58"/>
    </row>
    <row r="723" spans="16:16" ht="20.100000000000001" customHeight="1">
      <c r="P723" s="58"/>
    </row>
    <row r="724" spans="16:16" ht="20.100000000000001" customHeight="1">
      <c r="P724" s="58"/>
    </row>
    <row r="725" spans="16:16" ht="20.100000000000001" customHeight="1">
      <c r="P725" s="58"/>
    </row>
    <row r="726" spans="16:16" ht="20.100000000000001" customHeight="1">
      <c r="P726" s="58"/>
    </row>
    <row r="727" spans="16:16" ht="20.100000000000001" customHeight="1">
      <c r="P727" s="58"/>
    </row>
    <row r="728" spans="16:16" ht="20.100000000000001" customHeight="1">
      <c r="P728" s="58"/>
    </row>
    <row r="729" spans="16:16" ht="20.100000000000001" customHeight="1">
      <c r="P729" s="58"/>
    </row>
    <row r="730" spans="16:16" ht="20.100000000000001" customHeight="1">
      <c r="P730" s="58"/>
    </row>
    <row r="731" spans="16:16" ht="20.100000000000001" customHeight="1">
      <c r="P731" s="58"/>
    </row>
    <row r="732" spans="16:16" ht="20.100000000000001" customHeight="1">
      <c r="P732" s="58"/>
    </row>
    <row r="733" spans="16:16" ht="20.100000000000001" customHeight="1">
      <c r="P733" s="58"/>
    </row>
    <row r="734" spans="16:16" ht="20.100000000000001" customHeight="1">
      <c r="P734" s="58"/>
    </row>
    <row r="735" spans="16:16" ht="20.100000000000001" customHeight="1">
      <c r="P735" s="59"/>
    </row>
    <row r="736" spans="16:16" ht="20.100000000000001" customHeight="1">
      <c r="P736" s="59"/>
    </row>
  </sheetData>
  <sheetProtection password="C6B2" sheet="1" objects="1" scenarios="1" selectLockedCells="1" selectUnlockedCells="1"/>
  <mergeCells count="66">
    <mergeCell ref="AX7:BE7"/>
    <mergeCell ref="AX4:AY4"/>
    <mergeCell ref="AZ4:BA4"/>
    <mergeCell ref="BB4:BC4"/>
    <mergeCell ref="BD4:BE4"/>
    <mergeCell ref="AP7:AW7"/>
    <mergeCell ref="AH7:AO7"/>
    <mergeCell ref="AH4:AI4"/>
    <mergeCell ref="AJ4:AK4"/>
    <mergeCell ref="AL4:AM4"/>
    <mergeCell ref="AN4:AO4"/>
    <mergeCell ref="AP4:AQ4"/>
    <mergeCell ref="AR4:AS4"/>
    <mergeCell ref="AT4:AU4"/>
    <mergeCell ref="AV4:AW4"/>
    <mergeCell ref="A2:Q2"/>
    <mergeCell ref="A4:A6"/>
    <mergeCell ref="C4:E4"/>
    <mergeCell ref="F4:H4"/>
    <mergeCell ref="P4:Q4"/>
    <mergeCell ref="C5:D5"/>
    <mergeCell ref="E5:E6"/>
    <mergeCell ref="F5:G5"/>
    <mergeCell ref="I4:K4"/>
    <mergeCell ref="L4:N4"/>
    <mergeCell ref="H5:H6"/>
    <mergeCell ref="K5:K6"/>
    <mergeCell ref="N5:N6"/>
    <mergeCell ref="P5:Q5"/>
    <mergeCell ref="R7:Y7"/>
    <mergeCell ref="R4:S4"/>
    <mergeCell ref="T4:U4"/>
    <mergeCell ref="V4:W4"/>
    <mergeCell ref="X4:Y4"/>
    <mergeCell ref="R5:S5"/>
    <mergeCell ref="T5:U5"/>
    <mergeCell ref="AA3:AG3"/>
    <mergeCell ref="Z4:AA4"/>
    <mergeCell ref="AB4:AC4"/>
    <mergeCell ref="AD4:AE4"/>
    <mergeCell ref="AF4:AG4"/>
    <mergeCell ref="BF3:BM3"/>
    <mergeCell ref="BV4:BW4"/>
    <mergeCell ref="BX4:BY4"/>
    <mergeCell ref="BZ4:CA4"/>
    <mergeCell ref="CB4:CC4"/>
    <mergeCell ref="BP4:BQ4"/>
    <mergeCell ref="BR4:BS4"/>
    <mergeCell ref="BT4:BU4"/>
    <mergeCell ref="BN4:BO4"/>
    <mergeCell ref="BF4:BG4"/>
    <mergeCell ref="BH4:BI4"/>
    <mergeCell ref="BJ4:BK4"/>
    <mergeCell ref="BL4:BM4"/>
    <mergeCell ref="BN3:BU3"/>
    <mergeCell ref="BV3:CC3"/>
    <mergeCell ref="CD3:CK3"/>
    <mergeCell ref="CO4:CP4"/>
    <mergeCell ref="CQ4:CR4"/>
    <mergeCell ref="CS4:CT4"/>
    <mergeCell ref="CM4:CN4"/>
    <mergeCell ref="CM3:CT3"/>
    <mergeCell ref="CD4:CE4"/>
    <mergeCell ref="CF4:CG4"/>
    <mergeCell ref="CH4:CI4"/>
    <mergeCell ref="CJ4:CK4"/>
  </mergeCells>
  <conditionalFormatting sqref="C7:Y299 BN136:BN137 Z136:BE137 BQ136:BU137 AH7:CC7 Z10:CT10 Z13:CT13 Z16:CT16 Z19:CT19 Z27:CT27 Z31:CT31 Z35:CT35 Z38:CT38 Z41:CT41 Z45:CT45 Z51:CT51 Z54:CT54 V58:CT58 Z61:CT61 Z64:CT64 Z67:CT67 Z70:CT70 Z73:CT73 X77:CT77 Z81:CT81 X84:CT84 X87:CT87 Z91:CT91 Z95:CT95 Z100:CT100 Z103:CT103 Z106:CT106 Z109:CT109 Z112:CT112 Z115:CT115 Z119:CT119 Z124:CT124 Z127:CT127 BE136:CT136 BF137:CT137 Z141:CT141 Z144:CT144 Z148:CT148 Z158:CT158 Z162:CT162 Z166:CT166 Z170:CT170 Z176:CT176 Z181:CT181 Z186:CT187 Z189:CT189 Z193:CT193 Z197:CT197 Z207:CT207 Z211:CT211 Z215:CT215 Z219:CT219 Z223:CT223 Z225:CT225 Z227:CT227 Z242:CT242 Z237:CT237 Z240:CT240 Y230:CT230 Z250:DB250 Z255:CY255 Z258:CZ258 Z262:CY262 Z264:DD264 Z267:CT267 Y271:CT271 Z273:CT273 Z275:CT275 Z296:CT296 Z298:CT299">
    <cfRule type="containsText" dxfId="0" priority="3" operator="containsText" text="00.000">
      <formula>NOT(ISERROR(SEARCH("00.000",C7)))</formula>
    </cfRule>
  </conditionalFormatting>
  <printOptions horizontalCentered="1"/>
  <pageMargins left="0" right="0" top="0.5" bottom="0.5" header="0.31496062992126" footer="0.31496062992126"/>
  <pageSetup paperSize="9" scale="55" orientation="landscape" r:id="rId1"/>
  <rowBreaks count="3" manualBreakCount="3">
    <brk id="137" max="94" man="1"/>
    <brk id="187" max="94" man="1"/>
    <brk id="239" max="94" man="1"/>
  </rowBreaks>
  <colBreaks count="2" manualBreakCount="2">
    <brk id="14" max="298" man="1"/>
    <brk id="65" max="2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release scheme</vt:lpstr>
      <vt:lpstr>'release scheme'!Print_Area</vt:lpstr>
      <vt:lpstr>'release scheme'!Print_Titles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2023-01-23T08:37:26Z</dcterms:modified>
</cp:coreProperties>
</file>