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/>
  <xr:revisionPtr revIDLastSave="0" documentId="13_ncr:1_{30D562D7-74BE-4AE6-89F3-F49FB71D6A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ary Pension Master Table " sheetId="1" r:id="rId1"/>
  </sheets>
  <definedNames>
    <definedName name="_xlnm._FilterDatabase" localSheetId="0" hidden="1">'Salary Pension Master Table '!$E$5:$J$313</definedName>
    <definedName name="_xlnm.Print_Area" localSheetId="0">'Salary Pension Master Table '!$A$1:$J$318</definedName>
    <definedName name="_xlnm.Print_Titles" localSheetId="0">'Salary Pension Master Table 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7" i="1" l="1"/>
  <c r="I257" i="1"/>
  <c r="H257" i="1"/>
  <c r="G257" i="1"/>
  <c r="F257" i="1"/>
  <c r="J254" i="1"/>
  <c r="I254" i="1"/>
  <c r="H254" i="1"/>
  <c r="F254" i="1"/>
  <c r="J249" i="1"/>
  <c r="I249" i="1"/>
  <c r="H249" i="1"/>
  <c r="F249" i="1"/>
  <c r="J309" i="1"/>
  <c r="I309" i="1"/>
  <c r="H309" i="1"/>
  <c r="G309" i="1"/>
  <c r="F309" i="1"/>
  <c r="J291" i="1"/>
  <c r="I291" i="1"/>
  <c r="H291" i="1"/>
  <c r="G291" i="1"/>
  <c r="F291" i="1"/>
  <c r="J266" i="1"/>
  <c r="I266" i="1"/>
  <c r="H266" i="1"/>
  <c r="G266" i="1"/>
  <c r="F266" i="1"/>
  <c r="J226" i="1"/>
  <c r="I226" i="1"/>
  <c r="H226" i="1"/>
  <c r="G226" i="1"/>
  <c r="F226" i="1"/>
  <c r="F287" i="1"/>
  <c r="F289" i="1" s="1"/>
  <c r="G287" i="1"/>
  <c r="G289" i="1" s="1"/>
  <c r="H287" i="1"/>
  <c r="H289" i="1" s="1"/>
  <c r="I287" i="1"/>
  <c r="I289" i="1" s="1"/>
  <c r="J287" i="1"/>
  <c r="J289" i="1" s="1"/>
  <c r="J270" i="1"/>
  <c r="J272" i="1" s="1"/>
  <c r="I270" i="1"/>
  <c r="I272" i="1" s="1"/>
  <c r="H270" i="1"/>
  <c r="H272" i="1" s="1"/>
  <c r="G270" i="1"/>
  <c r="G272" i="1" s="1"/>
  <c r="F270" i="1"/>
  <c r="F272" i="1" s="1"/>
  <c r="J261" i="1"/>
  <c r="I261" i="1"/>
  <c r="H261" i="1"/>
  <c r="G261" i="1"/>
  <c r="F261" i="1"/>
  <c r="J239" i="1"/>
  <c r="I239" i="1"/>
  <c r="H239" i="1"/>
  <c r="G239" i="1"/>
  <c r="F239" i="1"/>
  <c r="J236" i="1"/>
  <c r="I236" i="1"/>
  <c r="H236" i="1"/>
  <c r="G236" i="1"/>
  <c r="F236" i="1"/>
  <c r="J229" i="1"/>
  <c r="I229" i="1"/>
  <c r="H229" i="1"/>
  <c r="G229" i="1"/>
  <c r="F229" i="1"/>
  <c r="J222" i="1"/>
  <c r="I222" i="1"/>
  <c r="H222" i="1"/>
  <c r="G222" i="1"/>
  <c r="F222" i="1"/>
  <c r="J218" i="1"/>
  <c r="I218" i="1"/>
  <c r="H218" i="1"/>
  <c r="G218" i="1"/>
  <c r="F218" i="1"/>
  <c r="J214" i="1"/>
  <c r="I214" i="1"/>
  <c r="H214" i="1"/>
  <c r="G214" i="1"/>
  <c r="F214" i="1"/>
  <c r="J210" i="1"/>
  <c r="I210" i="1"/>
  <c r="H210" i="1"/>
  <c r="G210" i="1"/>
  <c r="F210" i="1"/>
  <c r="J206" i="1"/>
  <c r="I206" i="1"/>
  <c r="H206" i="1"/>
  <c r="G206" i="1"/>
  <c r="F206" i="1"/>
  <c r="J196" i="1"/>
  <c r="I196" i="1"/>
  <c r="H196" i="1"/>
  <c r="G196" i="1"/>
  <c r="F196" i="1"/>
  <c r="J192" i="1"/>
  <c r="I192" i="1"/>
  <c r="H192" i="1"/>
  <c r="G192" i="1"/>
  <c r="F192" i="1"/>
  <c r="J188" i="1"/>
  <c r="I188" i="1"/>
  <c r="H188" i="1"/>
  <c r="G188" i="1"/>
  <c r="F188" i="1"/>
  <c r="J185" i="1"/>
  <c r="I185" i="1"/>
  <c r="H185" i="1"/>
  <c r="G185" i="1"/>
  <c r="F185" i="1"/>
  <c r="J180" i="1"/>
  <c r="I180" i="1"/>
  <c r="H180" i="1"/>
  <c r="G180" i="1"/>
  <c r="F180" i="1"/>
  <c r="J175" i="1"/>
  <c r="I175" i="1"/>
  <c r="H175" i="1"/>
  <c r="F175" i="1"/>
  <c r="J169" i="1"/>
  <c r="I169" i="1"/>
  <c r="H169" i="1"/>
  <c r="G169" i="1"/>
  <c r="F169" i="1"/>
  <c r="J165" i="1"/>
  <c r="I165" i="1"/>
  <c r="H165" i="1"/>
  <c r="G165" i="1"/>
  <c r="F165" i="1"/>
  <c r="J161" i="1"/>
  <c r="I161" i="1"/>
  <c r="H161" i="1"/>
  <c r="G161" i="1"/>
  <c r="F161" i="1"/>
  <c r="J157" i="1"/>
  <c r="I157" i="1"/>
  <c r="H157" i="1"/>
  <c r="G157" i="1"/>
  <c r="F157" i="1"/>
  <c r="J147" i="1"/>
  <c r="I147" i="1"/>
  <c r="H147" i="1"/>
  <c r="G147" i="1"/>
  <c r="F147" i="1"/>
  <c r="J143" i="1"/>
  <c r="I143" i="1"/>
  <c r="H143" i="1"/>
  <c r="G143" i="1"/>
  <c r="F143" i="1"/>
  <c r="J140" i="1"/>
  <c r="I140" i="1"/>
  <c r="H140" i="1"/>
  <c r="G140" i="1"/>
  <c r="F140" i="1"/>
  <c r="J135" i="1"/>
  <c r="I135" i="1"/>
  <c r="H135" i="1"/>
  <c r="G135" i="1"/>
  <c r="F135" i="1"/>
  <c r="J126" i="1"/>
  <c r="I126" i="1"/>
  <c r="H126" i="1"/>
  <c r="G126" i="1"/>
  <c r="F126" i="1"/>
  <c r="J123" i="1"/>
  <c r="I123" i="1"/>
  <c r="H123" i="1"/>
  <c r="G123" i="1"/>
  <c r="F123" i="1"/>
  <c r="J118" i="1"/>
  <c r="I118" i="1"/>
  <c r="H118" i="1"/>
  <c r="G118" i="1"/>
  <c r="F118" i="1"/>
  <c r="J114" i="1"/>
  <c r="I114" i="1"/>
  <c r="H114" i="1"/>
  <c r="F114" i="1"/>
  <c r="J111" i="1"/>
  <c r="I111" i="1"/>
  <c r="H111" i="1"/>
  <c r="G111" i="1"/>
  <c r="F111" i="1"/>
  <c r="J108" i="1"/>
  <c r="I108" i="1"/>
  <c r="H108" i="1"/>
  <c r="F108" i="1"/>
  <c r="J105" i="1"/>
  <c r="I105" i="1"/>
  <c r="H105" i="1"/>
  <c r="G105" i="1"/>
  <c r="F105" i="1"/>
  <c r="J102" i="1"/>
  <c r="I102" i="1"/>
  <c r="H102" i="1"/>
  <c r="F102" i="1"/>
  <c r="J99" i="1"/>
  <c r="I99" i="1"/>
  <c r="H99" i="1"/>
  <c r="G99" i="1"/>
  <c r="F99" i="1"/>
  <c r="J94" i="1"/>
  <c r="I94" i="1"/>
  <c r="H94" i="1"/>
  <c r="G94" i="1"/>
  <c r="F94" i="1"/>
  <c r="J86" i="1"/>
  <c r="I86" i="1"/>
  <c r="H86" i="1"/>
  <c r="F86" i="1"/>
  <c r="J83" i="1"/>
  <c r="I83" i="1"/>
  <c r="H83" i="1"/>
  <c r="F83" i="1"/>
  <c r="J80" i="1"/>
  <c r="I80" i="1"/>
  <c r="H80" i="1"/>
  <c r="G80" i="1"/>
  <c r="F80" i="1"/>
  <c r="J76" i="1"/>
  <c r="I76" i="1"/>
  <c r="H76" i="1"/>
  <c r="G76" i="1"/>
  <c r="F76" i="1"/>
  <c r="J69" i="1"/>
  <c r="I69" i="1"/>
  <c r="H69" i="1"/>
  <c r="F69" i="1"/>
  <c r="J66" i="1"/>
  <c r="I66" i="1"/>
  <c r="H66" i="1"/>
  <c r="G66" i="1"/>
  <c r="F66" i="1"/>
  <c r="J63" i="1"/>
  <c r="I63" i="1"/>
  <c r="H63" i="1"/>
  <c r="F63" i="1"/>
  <c r="J60" i="1"/>
  <c r="I60" i="1"/>
  <c r="H60" i="1"/>
  <c r="G60" i="1"/>
  <c r="F60" i="1"/>
  <c r="J57" i="1"/>
  <c r="I57" i="1"/>
  <c r="H57" i="1"/>
  <c r="G57" i="1"/>
  <c r="F57" i="1"/>
  <c r="J53" i="1"/>
  <c r="I53" i="1"/>
  <c r="H53" i="1"/>
  <c r="G53" i="1"/>
  <c r="F53" i="1"/>
  <c r="J50" i="1"/>
  <c r="I50" i="1"/>
  <c r="H50" i="1"/>
  <c r="F50" i="1"/>
  <c r="J44" i="1"/>
  <c r="I44" i="1"/>
  <c r="H44" i="1"/>
  <c r="G44" i="1"/>
  <c r="F44" i="1"/>
  <c r="J40" i="1"/>
  <c r="I40" i="1"/>
  <c r="H40" i="1"/>
  <c r="G40" i="1"/>
  <c r="F40" i="1"/>
  <c r="J37" i="1"/>
  <c r="I37" i="1"/>
  <c r="H37" i="1"/>
  <c r="F37" i="1"/>
  <c r="J34" i="1"/>
  <c r="I34" i="1"/>
  <c r="H34" i="1"/>
  <c r="F34" i="1"/>
  <c r="J30" i="1"/>
  <c r="I30" i="1"/>
  <c r="H30" i="1"/>
  <c r="F30" i="1"/>
  <c r="J25" i="1"/>
  <c r="J27" i="1" s="1"/>
  <c r="I25" i="1"/>
  <c r="I27" i="1" s="1"/>
  <c r="H25" i="1"/>
  <c r="H27" i="1" s="1"/>
  <c r="F25" i="1"/>
  <c r="F27" i="1" s="1"/>
  <c r="J17" i="1"/>
  <c r="I17" i="1"/>
  <c r="H17" i="1"/>
  <c r="G17" i="1"/>
  <c r="F17" i="1"/>
  <c r="J14" i="1"/>
  <c r="I14" i="1"/>
  <c r="H14" i="1"/>
  <c r="G14" i="1"/>
  <c r="F14" i="1"/>
  <c r="J11" i="1"/>
  <c r="I11" i="1"/>
  <c r="H11" i="1"/>
  <c r="G11" i="1"/>
  <c r="F11" i="1"/>
  <c r="J8" i="1"/>
  <c r="I8" i="1"/>
  <c r="H8" i="1"/>
  <c r="G8" i="1"/>
  <c r="F8" i="1"/>
  <c r="L295" i="1"/>
  <c r="L296" i="1"/>
  <c r="L297" i="1"/>
  <c r="L298" i="1"/>
  <c r="L299" i="1"/>
  <c r="L300" i="1"/>
  <c r="L301" i="1"/>
  <c r="L302" i="1"/>
  <c r="L303" i="1"/>
  <c r="L294" i="1"/>
  <c r="L268" i="1"/>
  <c r="L259" i="1"/>
  <c r="L260" i="1"/>
  <c r="L258" i="1"/>
  <c r="L242" i="1"/>
  <c r="L187" i="1"/>
  <c r="L107" i="1"/>
  <c r="L104" i="1"/>
  <c r="L103" i="1"/>
  <c r="L101" i="1"/>
  <c r="L100" i="1"/>
  <c r="L98" i="1"/>
  <c r="L97" i="1"/>
  <c r="L96" i="1"/>
  <c r="L89" i="1"/>
  <c r="L88" i="1"/>
  <c r="L87" i="1"/>
  <c r="L85" i="1"/>
  <c r="L84" i="1"/>
  <c r="L79" i="1"/>
  <c r="L78" i="1"/>
  <c r="L77" i="1"/>
  <c r="L71" i="1"/>
  <c r="L70" i="1"/>
  <c r="L65" i="1"/>
  <c r="L64" i="1"/>
  <c r="L56" i="1"/>
  <c r="L55" i="1"/>
  <c r="L54" i="1"/>
  <c r="L42" i="1"/>
  <c r="L43" i="1"/>
  <c r="L41" i="1"/>
  <c r="L7" i="1"/>
  <c r="L9" i="1"/>
  <c r="L10" i="1"/>
  <c r="L12" i="1"/>
  <c r="L13" i="1"/>
  <c r="L15" i="1"/>
  <c r="L16" i="1"/>
  <c r="L18" i="1"/>
  <c r="L19" i="1"/>
  <c r="L20" i="1"/>
  <c r="L21" i="1"/>
  <c r="L22" i="1"/>
  <c r="L23" i="1"/>
  <c r="L24" i="1"/>
  <c r="L26" i="1"/>
  <c r="L28" i="1"/>
  <c r="L29" i="1"/>
  <c r="L31" i="1"/>
  <c r="L32" i="1"/>
  <c r="L33" i="1"/>
  <c r="L35" i="1"/>
  <c r="L36" i="1"/>
  <c r="L6" i="1"/>
  <c r="L116" i="1"/>
  <c r="L216" i="1"/>
  <c r="L208" i="1"/>
  <c r="L200" i="1"/>
  <c r="L189" i="1"/>
  <c r="L176" i="1"/>
  <c r="L172" i="1"/>
  <c r="L173" i="1"/>
  <c r="L174" i="1"/>
  <c r="L171" i="1"/>
  <c r="L164" i="1"/>
  <c r="L163" i="1"/>
  <c r="L158" i="1"/>
  <c r="L142" i="1"/>
  <c r="L141" i="1"/>
  <c r="L129" i="1"/>
  <c r="L127" i="1"/>
  <c r="L117" i="1"/>
  <c r="L119" i="1"/>
  <c r="L120" i="1"/>
  <c r="K301" i="1"/>
  <c r="K302" i="1"/>
  <c r="K303" i="1"/>
  <c r="K300" i="1"/>
  <c r="K298" i="1"/>
  <c r="K296" i="1"/>
  <c r="K295" i="1"/>
  <c r="K256" i="1"/>
  <c r="K258" i="1"/>
  <c r="K259" i="1"/>
  <c r="K260" i="1"/>
  <c r="K255" i="1"/>
  <c r="K243" i="1"/>
  <c r="K244" i="1"/>
  <c r="K245" i="1"/>
  <c r="K246" i="1"/>
  <c r="K247" i="1"/>
  <c r="K248" i="1"/>
  <c r="K242" i="1"/>
  <c r="K238" i="1"/>
  <c r="K240" i="1"/>
  <c r="K237" i="1"/>
  <c r="K221" i="1"/>
  <c r="K220" i="1"/>
  <c r="K217" i="1"/>
  <c r="K216" i="1"/>
  <c r="K209" i="1"/>
  <c r="K208" i="1"/>
  <c r="K199" i="1"/>
  <c r="K200" i="1"/>
  <c r="K201" i="1"/>
  <c r="K202" i="1"/>
  <c r="K203" i="1"/>
  <c r="K204" i="1"/>
  <c r="K205" i="1"/>
  <c r="K197" i="1"/>
  <c r="K190" i="1"/>
  <c r="K191" i="1"/>
  <c r="K189" i="1"/>
  <c r="K187" i="1"/>
  <c r="K176" i="1"/>
  <c r="K172" i="1"/>
  <c r="K173" i="1"/>
  <c r="K174" i="1"/>
  <c r="K171" i="1"/>
  <c r="K164" i="1"/>
  <c r="K163" i="1"/>
  <c r="K160" i="1"/>
  <c r="K158" i="1"/>
  <c r="K142" i="1"/>
  <c r="K141" i="1"/>
  <c r="K139" i="1"/>
  <c r="K129" i="1"/>
  <c r="K127" i="1"/>
  <c r="K119" i="1"/>
  <c r="K120" i="1"/>
  <c r="K117" i="1"/>
  <c r="K116" i="1"/>
  <c r="K107" i="1"/>
  <c r="K100" i="1"/>
  <c r="K101" i="1"/>
  <c r="K103" i="1"/>
  <c r="K104" i="1"/>
  <c r="K97" i="1"/>
  <c r="K98" i="1"/>
  <c r="K96" i="1"/>
  <c r="K89" i="1"/>
  <c r="K87" i="1"/>
  <c r="K85" i="1"/>
  <c r="K84" i="1"/>
  <c r="K78" i="1"/>
  <c r="K79" i="1"/>
  <c r="K77" i="1"/>
  <c r="K71" i="1"/>
  <c r="K70" i="1"/>
  <c r="K65" i="1"/>
  <c r="K64" i="1"/>
  <c r="K55" i="1"/>
  <c r="K56" i="1"/>
  <c r="K54" i="1"/>
  <c r="K42" i="1"/>
  <c r="K43" i="1"/>
  <c r="K41" i="1"/>
  <c r="K7" i="1"/>
  <c r="K9" i="1"/>
  <c r="K10" i="1"/>
  <c r="K12" i="1"/>
  <c r="K13" i="1"/>
  <c r="K15" i="1"/>
  <c r="K16" i="1"/>
  <c r="K18" i="1"/>
  <c r="K19" i="1"/>
  <c r="K20" i="1"/>
  <c r="K21" i="1"/>
  <c r="K22" i="1"/>
  <c r="K23" i="1"/>
  <c r="K24" i="1"/>
  <c r="K26" i="1"/>
  <c r="K28" i="1"/>
  <c r="K29" i="1"/>
  <c r="K31" i="1"/>
  <c r="K32" i="1"/>
  <c r="K33" i="1"/>
  <c r="K35" i="1"/>
  <c r="K36" i="1"/>
  <c r="K6" i="1"/>
  <c r="I241" i="1" l="1"/>
  <c r="J186" i="1"/>
  <c r="J224" i="1"/>
  <c r="H186" i="1"/>
  <c r="I186" i="1"/>
  <c r="J241" i="1"/>
  <c r="I224" i="1"/>
  <c r="F136" i="1"/>
  <c r="F241" i="1"/>
  <c r="H136" i="1"/>
  <c r="G241" i="1"/>
  <c r="I136" i="1"/>
  <c r="H241" i="1"/>
  <c r="J136" i="1"/>
  <c r="F186" i="1"/>
  <c r="F224" i="1"/>
  <c r="G224" i="1"/>
  <c r="H224" i="1"/>
  <c r="K249" i="1"/>
  <c r="K239" i="1"/>
  <c r="K241" i="1" s="1"/>
  <c r="E63" i="1" l="1"/>
  <c r="H263" i="1"/>
  <c r="J263" i="1"/>
  <c r="L118" i="1"/>
  <c r="L105" i="1"/>
  <c r="L102" i="1"/>
  <c r="L86" i="1"/>
  <c r="F72" i="1"/>
  <c r="L72" i="1" s="1"/>
  <c r="G72" i="1"/>
  <c r="H72" i="1"/>
  <c r="I72" i="1"/>
  <c r="L66" i="1"/>
  <c r="L57" i="1"/>
  <c r="L44" i="1"/>
  <c r="J90" i="1"/>
  <c r="L34" i="1"/>
  <c r="L30" i="1"/>
  <c r="L25" i="1"/>
  <c r="L17" i="1"/>
  <c r="L14" i="1"/>
  <c r="L11" i="1"/>
  <c r="J311" i="1" l="1"/>
  <c r="F263" i="1"/>
  <c r="I263" i="1"/>
  <c r="L27" i="1"/>
  <c r="L8" i="1"/>
  <c r="H90" i="1"/>
  <c r="H311" i="1" s="1"/>
  <c r="I90" i="1"/>
  <c r="E309" i="1"/>
  <c r="E291" i="1"/>
  <c r="E287" i="1"/>
  <c r="E289" i="1" s="1"/>
  <c r="E270" i="1"/>
  <c r="E272" i="1" s="1"/>
  <c r="E266" i="1"/>
  <c r="E261" i="1"/>
  <c r="K261" i="1" s="1"/>
  <c r="E257" i="1"/>
  <c r="K257" i="1" s="1"/>
  <c r="E254" i="1"/>
  <c r="E249" i="1"/>
  <c r="E239" i="1"/>
  <c r="E236" i="1"/>
  <c r="E229" i="1"/>
  <c r="E222" i="1"/>
  <c r="K222" i="1" s="1"/>
  <c r="E218" i="1"/>
  <c r="K218" i="1" s="1"/>
  <c r="E214" i="1"/>
  <c r="E210" i="1"/>
  <c r="K210" i="1" s="1"/>
  <c r="E206" i="1"/>
  <c r="K206" i="1" s="1"/>
  <c r="E196" i="1"/>
  <c r="E192" i="1"/>
  <c r="E188" i="1"/>
  <c r="E185" i="1"/>
  <c r="E180" i="1"/>
  <c r="E175" i="1"/>
  <c r="E169" i="1"/>
  <c r="E165" i="1"/>
  <c r="E161" i="1"/>
  <c r="E157" i="1"/>
  <c r="E147" i="1"/>
  <c r="E143" i="1"/>
  <c r="E140" i="1"/>
  <c r="E135" i="1"/>
  <c r="E126" i="1"/>
  <c r="E123" i="1"/>
  <c r="E118" i="1"/>
  <c r="K118" i="1" s="1"/>
  <c r="E114" i="1"/>
  <c r="E111" i="1"/>
  <c r="E108" i="1"/>
  <c r="E105" i="1"/>
  <c r="K105" i="1" s="1"/>
  <c r="E102" i="1"/>
  <c r="K102" i="1" s="1"/>
  <c r="E99" i="1"/>
  <c r="K99" i="1" s="1"/>
  <c r="E94" i="1"/>
  <c r="E86" i="1"/>
  <c r="K86" i="1" s="1"/>
  <c r="E83" i="1"/>
  <c r="E80" i="1"/>
  <c r="K80" i="1" s="1"/>
  <c r="E76" i="1"/>
  <c r="E72" i="1"/>
  <c r="E69" i="1"/>
  <c r="E66" i="1"/>
  <c r="K66" i="1" s="1"/>
  <c r="E60" i="1"/>
  <c r="E57" i="1"/>
  <c r="K57" i="1" s="1"/>
  <c r="E53" i="1"/>
  <c r="E50" i="1"/>
  <c r="E44" i="1"/>
  <c r="K44" i="1" s="1"/>
  <c r="E40" i="1"/>
  <c r="E37" i="1"/>
  <c r="K37" i="1" s="1"/>
  <c r="E34" i="1"/>
  <c r="K34" i="1" s="1"/>
  <c r="E30" i="1"/>
  <c r="K30" i="1" s="1"/>
  <c r="E25" i="1"/>
  <c r="E17" i="1"/>
  <c r="K17" i="1" s="1"/>
  <c r="E14" i="1"/>
  <c r="K14" i="1" s="1"/>
  <c r="E11" i="1"/>
  <c r="K11" i="1" s="1"/>
  <c r="E8" i="1"/>
  <c r="K8" i="1" s="1"/>
  <c r="E226" i="1"/>
  <c r="G313" i="1"/>
  <c r="I311" i="1" l="1"/>
  <c r="E27" i="1"/>
  <c r="K27" i="1" s="1"/>
  <c r="K25" i="1"/>
  <c r="F90" i="1"/>
  <c r="F311" i="1" s="1"/>
  <c r="E241" i="1"/>
  <c r="E263" i="1"/>
  <c r="E224" i="1"/>
  <c r="E186" i="1"/>
  <c r="E136" i="1"/>
  <c r="E90" i="1"/>
  <c r="E311" i="1" l="1"/>
  <c r="G252" i="1" l="1"/>
  <c r="G251" i="1"/>
  <c r="G254" i="1" s="1"/>
  <c r="G246" i="1"/>
  <c r="G249" i="1" s="1"/>
  <c r="G263" i="1" l="1"/>
  <c r="G173" i="1"/>
  <c r="G175" i="1" s="1"/>
  <c r="G186" i="1" s="1"/>
  <c r="G113" i="1" l="1"/>
  <c r="G114" i="1" s="1"/>
  <c r="G107" i="1"/>
  <c r="G108" i="1" s="1"/>
  <c r="G101" i="1"/>
  <c r="G102" i="1" s="1"/>
  <c r="G136" i="1" s="1"/>
  <c r="G85" i="1" l="1"/>
  <c r="G86" i="1" s="1"/>
  <c r="G82" i="1"/>
  <c r="G83" i="1" s="1"/>
  <c r="G68" i="1"/>
  <c r="G69" i="1" s="1"/>
  <c r="G62" i="1"/>
  <c r="G63" i="1" s="1"/>
  <c r="G48" i="1"/>
  <c r="G50" i="1" s="1"/>
  <c r="G36" i="1"/>
  <c r="G37" i="1" s="1"/>
  <c r="G33" i="1"/>
  <c r="G32" i="1"/>
  <c r="G34" i="1" s="1"/>
  <c r="G29" i="1"/>
  <c r="G30" i="1" s="1"/>
  <c r="G23" i="1"/>
  <c r="G20" i="1"/>
  <c r="G25" i="1" s="1"/>
  <c r="G27" i="1" s="1"/>
  <c r="G90" i="1" l="1"/>
  <c r="G311" i="1" s="1"/>
  <c r="A254" i="1"/>
</calcChain>
</file>

<file path=xl/sharedStrings.xml><?xml version="1.0" encoding="utf-8"?>
<sst xmlns="http://schemas.openxmlformats.org/spreadsheetml/2006/main" count="713" uniqueCount="406">
  <si>
    <t>Pension</t>
  </si>
  <si>
    <t xml:space="preserve">S.No. </t>
  </si>
  <si>
    <t xml:space="preserve">F.No. </t>
  </si>
  <si>
    <t>State</t>
  </si>
  <si>
    <t>Name of the Unit</t>
  </si>
  <si>
    <t>CICR, Nagpur</t>
  </si>
  <si>
    <t>AICRP on Cotton, CICR, Nagpur</t>
  </si>
  <si>
    <t>6(1)/2018</t>
  </si>
  <si>
    <t>Maharashtra</t>
  </si>
  <si>
    <t>CRIJAF, Barrackpore</t>
  </si>
  <si>
    <t>AINPJAF, CRIJAF, Barrackpore</t>
  </si>
  <si>
    <t>6(2)/2018</t>
  </si>
  <si>
    <t>West Bengal</t>
  </si>
  <si>
    <t>NRRI, Cuttack</t>
  </si>
  <si>
    <t>Incentivizing Research in Agriculture, NRRI, Cuttack</t>
  </si>
  <si>
    <t>6(3)/2018</t>
  </si>
  <si>
    <t>Odhisha</t>
  </si>
  <si>
    <t>CTRI, Rajamundry</t>
  </si>
  <si>
    <t>NETWORK on Tobacco, CTRI, Rajamundry</t>
  </si>
  <si>
    <t>6(4)/2018</t>
  </si>
  <si>
    <t>Andhra Pradesh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</si>
  <si>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</si>
  <si>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</si>
  <si>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</si>
  <si>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</si>
  <si>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</si>
  <si>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AICRP on Honey Bee &amp; Pollinators, New Delhi</t>
  </si>
  <si>
    <t>IARI Types Deemed University,  Assam</t>
  </si>
  <si>
    <t xml:space="preserve">IARI </t>
  </si>
  <si>
    <t>IARI Types Deemed University,  Jharkhand</t>
  </si>
  <si>
    <t>6(5)/2018</t>
  </si>
  <si>
    <t>New Delhi</t>
  </si>
  <si>
    <t>IGFRI, Jhansi</t>
  </si>
  <si>
    <t>AICRP on Forage Crops and Utilization, IGFRI, Jhansi</t>
  </si>
  <si>
    <t>6(6)/2018</t>
  </si>
  <si>
    <t>Uttar Pradesh</t>
  </si>
  <si>
    <t>IIPR, Kanpur</t>
  </si>
  <si>
    <t>6(7)/2018</t>
  </si>
  <si>
    <t>IISR, Lucknow</t>
  </si>
  <si>
    <t>AICRP on Sugercane, IISR, Lucknow</t>
  </si>
  <si>
    <t>6(8)/2018</t>
  </si>
  <si>
    <t>NBAIM, Maunath Bhanjan</t>
  </si>
  <si>
    <t>AMAAS, NBAIM, Mau</t>
  </si>
  <si>
    <t>6(9)/2018</t>
  </si>
  <si>
    <t>NBPGR, New Delhi</t>
  </si>
  <si>
    <t>AICRP POTENTIAL CROP, NBPGR, New Delhi</t>
  </si>
  <si>
    <t>CRP-AGRO BIODIVERSITY, NBPGR, New Delhi</t>
  </si>
  <si>
    <t>6(10)/2018</t>
  </si>
  <si>
    <t>6(11)/2018</t>
  </si>
  <si>
    <t>Tamil Nadu</t>
  </si>
  <si>
    <t>SBI, Coimbatore</t>
  </si>
  <si>
    <t>6(12)/2018</t>
  </si>
  <si>
    <t>Uttarkhand</t>
  </si>
  <si>
    <t>VPKAS, Almora</t>
  </si>
  <si>
    <t>NRCIPM, New Delhi</t>
  </si>
  <si>
    <t>6(13)/2018</t>
  </si>
  <si>
    <t>DGR, Junagadh</t>
  </si>
  <si>
    <t>AICRP on Groudnut, DGR, Junagadh</t>
  </si>
  <si>
    <t>6(14)/2018</t>
  </si>
  <si>
    <t>Gujarat</t>
  </si>
  <si>
    <t>NRC Plant Biotechnology, New Delhi</t>
  </si>
  <si>
    <t>6(15)/2018</t>
  </si>
  <si>
    <t>DR &amp; MR, Bharatpur</t>
  </si>
  <si>
    <t>AICRP on R&amp;M, DR &amp; MR, Bharatpur</t>
  </si>
  <si>
    <t>6(16)/2018</t>
  </si>
  <si>
    <t>Rajasthan</t>
  </si>
  <si>
    <t>IIMR, Hyderabad</t>
  </si>
  <si>
    <t>6(17)/2018</t>
  </si>
  <si>
    <t>Telangana</t>
  </si>
  <si>
    <t>DSR, Indore</t>
  </si>
  <si>
    <t xml:space="preserve">AICRP on Soyabean, Indore </t>
  </si>
  <si>
    <t>6(18)/2018</t>
  </si>
  <si>
    <t>Madhya Pradesh</t>
  </si>
  <si>
    <t>NBAIR, Bengaluru</t>
  </si>
  <si>
    <t>AICRP on Biological Control, NBAIR, Benglaluru</t>
  </si>
  <si>
    <t>6(19)/2018</t>
  </si>
  <si>
    <t>Karnataka</t>
  </si>
  <si>
    <t>IIMR, Ludhiana</t>
  </si>
  <si>
    <t>AICRP On Maize, IIMR, Ludhiana</t>
  </si>
  <si>
    <t>6(20)/2018</t>
  </si>
  <si>
    <t>Punjab</t>
  </si>
  <si>
    <t>IIOR, Hyderabad</t>
  </si>
  <si>
    <t>AICRP on Sesame &amp; Niger, IIOR, Hyderabad</t>
  </si>
  <si>
    <t>6(21)/2018</t>
  </si>
  <si>
    <t>IIRR,  Hyderabad</t>
  </si>
  <si>
    <t>AICRP on Rice, IIRR, Hyderabad</t>
  </si>
  <si>
    <t>CRP on  Rice Biofortification, IIRR, Hyderabad</t>
  </si>
  <si>
    <t>6(22)/2018</t>
  </si>
  <si>
    <t>IIWBR,  Karnal</t>
  </si>
  <si>
    <t>AICRP on Wheat &amp; Barley, IIWBR, Karnal</t>
  </si>
  <si>
    <t>6(23)/2018</t>
  </si>
  <si>
    <t>Haryana</t>
  </si>
  <si>
    <t>IISS, Maunath Bhanjan</t>
  </si>
  <si>
    <t>6(24)/2018</t>
  </si>
  <si>
    <t>6(26)/2018</t>
  </si>
  <si>
    <t>Chattisgarh</t>
  </si>
  <si>
    <t>NIBSM, Raipur</t>
  </si>
  <si>
    <t>6(27)/2018</t>
  </si>
  <si>
    <t>Jharkahand</t>
  </si>
  <si>
    <t>IIAB, Ranchi</t>
  </si>
  <si>
    <t>6(70)/2018</t>
  </si>
  <si>
    <t xml:space="preserve">Total Crop Sciences </t>
  </si>
  <si>
    <t>6(28)/2018</t>
  </si>
  <si>
    <t>Andhamand  &amp; Nicobar Islands</t>
  </si>
  <si>
    <t>CIARI, Port Blair</t>
  </si>
  <si>
    <t>CIAH, Bikaner</t>
  </si>
  <si>
    <t>AICRP on AZF, CIAH, Bikaner</t>
  </si>
  <si>
    <t>6(29)/2018</t>
  </si>
  <si>
    <t>6(30)/2018</t>
  </si>
  <si>
    <t>CISH, Lucknow</t>
  </si>
  <si>
    <t>6(31)/2018</t>
  </si>
  <si>
    <t>Jammu &amp; Kashmir</t>
  </si>
  <si>
    <t>CITH, Srinagar</t>
  </si>
  <si>
    <t>CPCRI, Kasaragod</t>
  </si>
  <si>
    <t>AICRP on Palms, CPCRI, Kasaragod</t>
  </si>
  <si>
    <t>6(32)/2018</t>
  </si>
  <si>
    <t>Kerala</t>
  </si>
  <si>
    <t>CPRI, Shimla</t>
  </si>
  <si>
    <t>AICRP on Potato, CPRI, Shimla</t>
  </si>
  <si>
    <t>6(33)/2018</t>
  </si>
  <si>
    <t>Himachal Pradesh</t>
  </si>
  <si>
    <t>CTCRI, Thiruvanthapuram</t>
  </si>
  <si>
    <t>AICRP on Tuber Crops, CTCRI, Thiruvanthapuram</t>
  </si>
  <si>
    <t>6(34)/2018</t>
  </si>
  <si>
    <t>IIHR, Bangalore</t>
  </si>
  <si>
    <t>AICRP on Fruit, IIHR, Bangalore</t>
  </si>
  <si>
    <t>6(35)/2018</t>
  </si>
  <si>
    <t>IISR, Calicut</t>
  </si>
  <si>
    <t>AICRP on Spices, IISR, Calicut</t>
  </si>
  <si>
    <t>6(36)/2018</t>
  </si>
  <si>
    <t>IIVR, Varanasi</t>
  </si>
  <si>
    <t>AICRP on Vegetables, IIVR, Varanasi</t>
  </si>
  <si>
    <t>6(37)/2018</t>
  </si>
  <si>
    <t>6(38)/2018</t>
  </si>
  <si>
    <t>NRC for Banana, Tiruchirapalli</t>
  </si>
  <si>
    <t>Dte. for Cashew Research,  Puttur</t>
  </si>
  <si>
    <t>AICRP on Cashew, Dte. For Cashew Research,  Puttur</t>
  </si>
  <si>
    <t>6(39)/2018</t>
  </si>
  <si>
    <t>6(40)/2018</t>
  </si>
  <si>
    <t>CCRI, Nagpur</t>
  </si>
  <si>
    <t>6(41)/2018</t>
  </si>
  <si>
    <t>NRC For Grapes, Pune</t>
  </si>
  <si>
    <t>DMAPR, Anand</t>
  </si>
  <si>
    <t>AICRP on MAP &amp; Betelvine, DMAPR, Anand</t>
  </si>
  <si>
    <t>6(42)/2018</t>
  </si>
  <si>
    <t>Dte. on Mushroom, Solan</t>
  </si>
  <si>
    <t>AICRP on Mushroom, DMR, Solan</t>
  </si>
  <si>
    <t>6(43)/2018</t>
  </si>
  <si>
    <t>6(44)/2018</t>
  </si>
  <si>
    <t>IIOPR, Pedavegi</t>
  </si>
  <si>
    <t>6(45)/2018</t>
  </si>
  <si>
    <t>Dte. on Onion &amp; Garlic, Pune</t>
  </si>
  <si>
    <t>6(46)/2018</t>
  </si>
  <si>
    <t>Sikkim</t>
  </si>
  <si>
    <t>NRC on Orchids, Sikkim</t>
  </si>
  <si>
    <t>6(47)/2018</t>
  </si>
  <si>
    <t>NRC Seed Spices, Ajmer</t>
  </si>
  <si>
    <t>6(48)/2018</t>
  </si>
  <si>
    <t>Bihar</t>
  </si>
  <si>
    <t>NRC For Litchi, Muzaffarpur</t>
  </si>
  <si>
    <t>6(49)/2018</t>
  </si>
  <si>
    <t>NRC for Pomegranate, Solapur</t>
  </si>
  <si>
    <t>Dte. of Floriculture, Pune</t>
  </si>
  <si>
    <t>AICRP on Floriculture, Dte. of Floriculture, Pune</t>
  </si>
  <si>
    <t>6(50)/2018</t>
  </si>
  <si>
    <t xml:space="preserve">Total HORTICULTURAL SCIENCES </t>
  </si>
  <si>
    <t>6(51)/2018</t>
  </si>
  <si>
    <t>CARI, Izatnagar</t>
  </si>
  <si>
    <t>CIRB, Hissar</t>
  </si>
  <si>
    <t>Network Project on Baffaloes, CIRB, Hissar</t>
  </si>
  <si>
    <t>6(52)/2018</t>
  </si>
  <si>
    <t>CIRG, Makhdoom</t>
  </si>
  <si>
    <t>AICRP on Goats, CIRG, Makhdoom</t>
  </si>
  <si>
    <t>6(53)/2018</t>
  </si>
  <si>
    <t>CSWRI, Avikanagar</t>
  </si>
  <si>
    <t>AICRP on Mega Sheep Seed Project, CSWRI, Avikanagar</t>
  </si>
  <si>
    <t>Network on Sheep Improvement, CSWRI, Avikanagar</t>
  </si>
  <si>
    <t>6(54)/2018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</si>
  <si>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</si>
  <si>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</si>
  <si>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</si>
  <si>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</si>
  <si>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</si>
  <si>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</si>
  <si>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</si>
  <si>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</si>
  <si>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</si>
  <si>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6(55)/2018</t>
  </si>
  <si>
    <t>6(56)/2018</t>
  </si>
  <si>
    <t>NIHSAD, Bhopal</t>
  </si>
  <si>
    <t>NBAGR, Karnal</t>
  </si>
  <si>
    <t>Network Project on Animal Genetic Resources, NBAGR, Karnal</t>
  </si>
  <si>
    <t>6(57)/2018</t>
  </si>
  <si>
    <t>6(58)/2018</t>
  </si>
  <si>
    <t>NDRI, Karnal</t>
  </si>
  <si>
    <t>NIANP, Bangalore</t>
  </si>
  <si>
    <t>AICRP ON NPAERP + OP on Methan Emission, NIANP, Bangalore</t>
  </si>
  <si>
    <t>6(59)/2018</t>
  </si>
  <si>
    <t>6(60)/2018</t>
  </si>
  <si>
    <t>NRC on Camel, Bikaner</t>
  </si>
  <si>
    <t>NRC on Equines, Hissar</t>
  </si>
  <si>
    <t>National Centre for  Veterinary Type Culture Collection, NRC on Equines, Hissar</t>
  </si>
  <si>
    <t>6(61)/2018</t>
  </si>
  <si>
    <t>6(62)/2018</t>
  </si>
  <si>
    <t>NRC on Meat, Hyderabad</t>
  </si>
  <si>
    <t>6(63)/2018</t>
  </si>
  <si>
    <t>Nagaland</t>
  </si>
  <si>
    <t>NRC on Mithun</t>
  </si>
  <si>
    <t>NRC on Pig, Guwahati</t>
  </si>
  <si>
    <t>AICRP on Pig, NRC on Pig, Guwahati</t>
  </si>
  <si>
    <t>Mega seed on Pig, NRC on Pig, Guwahati</t>
  </si>
  <si>
    <t>6(64)/2018</t>
  </si>
  <si>
    <t>Assam</t>
  </si>
  <si>
    <t>6(65)/2018</t>
  </si>
  <si>
    <t>Arunachal Pradesh</t>
  </si>
  <si>
    <t>NRC on Yak, Dirang</t>
  </si>
  <si>
    <t>6(66)/2018</t>
  </si>
  <si>
    <t>NIVEDI, Bengalore</t>
  </si>
  <si>
    <t>CIRC, Meerut</t>
  </si>
  <si>
    <t>AICRP on Cattle, CIRC, Meerut</t>
  </si>
  <si>
    <t>6(67)/2018</t>
  </si>
  <si>
    <t>6(68)/2018</t>
  </si>
  <si>
    <t>Uttarakhand</t>
  </si>
  <si>
    <t>Dte. Of Foot &amp; Mouth Disease, Mukteswar</t>
  </si>
  <si>
    <t>Dte. Of Poultry Research, Hyderabad</t>
  </si>
  <si>
    <t>AICRP on Poultry, Dte. Of Poultry Research, Hyderabad</t>
  </si>
  <si>
    <t>Poultry Seed Project, Dte. Of Poultry Research, Hyderabad</t>
  </si>
  <si>
    <t>6(69)/2018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</si>
  <si>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</si>
  <si>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</si>
  <si>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</si>
  <si>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</si>
  <si>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</si>
  <si>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6(71)/2018</t>
  </si>
  <si>
    <t>6(72)/2018</t>
  </si>
  <si>
    <t>IIS &amp; WC (CS &amp; WCR &amp; TI), Dehradun</t>
  </si>
  <si>
    <t>CSSRI, Karnal</t>
  </si>
  <si>
    <t>PCU-SAS, CSSRI, Karnal</t>
  </si>
  <si>
    <t>6(73)/2018</t>
  </si>
  <si>
    <t>6(74)/2018</t>
  </si>
  <si>
    <t>Meghalaya</t>
  </si>
  <si>
    <t>ICAR RC For  NEH Region.,Barapani</t>
  </si>
  <si>
    <t>6(75)/2018</t>
  </si>
  <si>
    <t>ICAR Res. Complex for Eastern Region, Patna</t>
  </si>
  <si>
    <t>6(76)/2018</t>
  </si>
  <si>
    <t>Goa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</si>
  <si>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</si>
  <si>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</si>
  <si>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</si>
  <si>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</si>
  <si>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</si>
  <si>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</si>
  <si>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</si>
  <si>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6(77)/2018</t>
  </si>
  <si>
    <t>6(78)/2018</t>
  </si>
  <si>
    <t>NBSS &amp; LUP, Nagpur</t>
  </si>
  <si>
    <t>CARI,Jhansi</t>
  </si>
  <si>
    <t>AICRP on Agroforestry, CARI, Jhansi</t>
  </si>
  <si>
    <t>6(79)/2018</t>
  </si>
  <si>
    <t>IIWM, Bhubaneshwar</t>
  </si>
  <si>
    <t>AICRP on IWM,  IIWM, Bhubaneshwar</t>
  </si>
  <si>
    <t>CRP on Water, IIWM, Bhubaneshwar</t>
  </si>
  <si>
    <t>6(80)/2018</t>
  </si>
  <si>
    <t>6(81)/2018</t>
  </si>
  <si>
    <t>Dte. Of Weed Research, Jabalpur</t>
  </si>
  <si>
    <t>AICRP on Weed Management, DWR, Jabalpur</t>
  </si>
  <si>
    <t>6(82)/2018</t>
  </si>
  <si>
    <t>IIFSR, Modipuram</t>
  </si>
  <si>
    <t>AICRP on Integragted Farming System, IIFSR, Modipuram</t>
  </si>
  <si>
    <t>Network Project on Organic Farming, IIFSR, Modipuram</t>
  </si>
  <si>
    <t>6(83)/2018</t>
  </si>
  <si>
    <t>6(84)/2018</t>
  </si>
  <si>
    <t>NIASM, Baramati</t>
  </si>
  <si>
    <t>TOTAL NRM DIVISION</t>
  </si>
  <si>
    <t>NICRA,  Hyderabad</t>
  </si>
  <si>
    <t>6(85)/2018</t>
  </si>
  <si>
    <t>TOTAL CRAI/NICRA</t>
  </si>
  <si>
    <t>CIBA, Chennai</t>
  </si>
  <si>
    <t>AINP on Fish Health,  CIBA, Chennai</t>
  </si>
  <si>
    <t>6(86)/2018</t>
  </si>
  <si>
    <t>6(87)/2018</t>
  </si>
  <si>
    <t>CIFRI, Barrackpore</t>
  </si>
  <si>
    <t>6(88)/2018</t>
  </si>
  <si>
    <t>CIFA, Bhubaneshwar</t>
  </si>
  <si>
    <t>6(89)/2018</t>
  </si>
  <si>
    <t>CIFE, Mumbai</t>
  </si>
  <si>
    <t>6(90)/2018</t>
  </si>
  <si>
    <t>CIFT, Kochi</t>
  </si>
  <si>
    <t>CMFRI, Kochi</t>
  </si>
  <si>
    <t xml:space="preserve"> ANIP Mericulture, CMFRI, Kochi</t>
  </si>
  <si>
    <t>6(91)/2018</t>
  </si>
  <si>
    <t xml:space="preserve">NBFGR, Lucknow </t>
  </si>
  <si>
    <t xml:space="preserve">CRP Genomics, NBFGR, Lucknow </t>
  </si>
  <si>
    <t>6(92)/2018</t>
  </si>
  <si>
    <t>6(93)/2018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</si>
  <si>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</si>
  <si>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</si>
  <si>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</si>
  <si>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</si>
  <si>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</si>
  <si>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</si>
  <si>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</si>
  <si>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</si>
  <si>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</si>
  <si>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>6(94)/2018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</si>
  <si>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</si>
  <si>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</si>
  <si>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</si>
  <si>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</si>
  <si>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>6(95)/2018</t>
  </si>
  <si>
    <t xml:space="preserve">CIRCOT, Mumbai </t>
  </si>
  <si>
    <t>CRP on Natural Fibres, CIRCOT, Mumbai</t>
  </si>
  <si>
    <t>6(96)/2018</t>
  </si>
  <si>
    <t xml:space="preserve">IINRG, Ranchi </t>
  </si>
  <si>
    <t xml:space="preserve">NWP on HP VANR&amp;G, IINRG, Ranchi </t>
  </si>
  <si>
    <t xml:space="preserve">NWP on CLIGR, IINRG, Ranchi  </t>
  </si>
  <si>
    <t>6(97)/2018</t>
  </si>
  <si>
    <t>Jharkhand</t>
  </si>
  <si>
    <t>6(98)/2018</t>
  </si>
  <si>
    <t xml:space="preserve">NIRJAFT, Kolkata </t>
  </si>
  <si>
    <t>TOTAL AGRICULTURAL ENGINEERING</t>
  </si>
  <si>
    <t>6(99)/2018</t>
  </si>
  <si>
    <t>IASRI including CABin, New Delhi</t>
  </si>
  <si>
    <t>6(100)/2018</t>
  </si>
  <si>
    <t>NIAP &amp; PR, New Delhi</t>
  </si>
  <si>
    <t>TOTAL ECO. STATISTICS &amp;MANAGEMENT</t>
  </si>
  <si>
    <t>6(101)/2018</t>
  </si>
  <si>
    <t>NAARM, Hyderabad</t>
  </si>
  <si>
    <t xml:space="preserve">CIWA, Bhubaneshwar </t>
  </si>
  <si>
    <t>AICRP on Home Science, CIWA, Bhubaneshwar</t>
  </si>
  <si>
    <t>6(103)/2018</t>
  </si>
  <si>
    <t>6(102)/2018</t>
  </si>
  <si>
    <t>Agricultural Education</t>
  </si>
  <si>
    <t>TOTAL AG. EDUCATION DIVISION</t>
  </si>
  <si>
    <t>HEADQUARTERS UNIT - Krishi Bhawan</t>
  </si>
  <si>
    <t>EXTRA MURAL FUND</t>
  </si>
  <si>
    <t>AUDITORIUM</t>
  </si>
  <si>
    <t>SOCIETIES/AWARD</t>
  </si>
  <si>
    <t>NASM</t>
  </si>
  <si>
    <t>INT. COOP - CGIAR</t>
  </si>
  <si>
    <t>HRM</t>
  </si>
  <si>
    <t>Publicity and Public Relations</t>
  </si>
  <si>
    <t>CERA</t>
  </si>
  <si>
    <t>CREATION AND MAINTENANCE OF INFRASTRUCTURE</t>
  </si>
  <si>
    <t>EVALUATION OF SCHEMES</t>
  </si>
  <si>
    <t>Disaster &amp; Emergency Fund</t>
  </si>
  <si>
    <t xml:space="preserve">Research data Repository </t>
  </si>
  <si>
    <t>SAP</t>
  </si>
  <si>
    <t>6(105)/2018</t>
  </si>
  <si>
    <t>6(107)/2018</t>
  </si>
  <si>
    <t>NAIF, New Delhi</t>
  </si>
  <si>
    <t>TOTAL ICAR HQRS.</t>
  </si>
  <si>
    <t>6(108)/2018</t>
  </si>
  <si>
    <t>NASF</t>
  </si>
  <si>
    <t xml:space="preserve">TOTAL NASF </t>
  </si>
  <si>
    <t>6(109)/2018</t>
  </si>
  <si>
    <t xml:space="preserve">DKMA, New Delhi </t>
  </si>
  <si>
    <t>6(110)/2018</t>
  </si>
  <si>
    <t>ATARI ZONE-I, Ludhiana</t>
  </si>
  <si>
    <t>6(111)/2018</t>
  </si>
  <si>
    <t>ATARI ZONE-II, Jodhpur</t>
  </si>
  <si>
    <t>6(112)/2018</t>
  </si>
  <si>
    <t>ATARI ZONE-III, Kanpur</t>
  </si>
  <si>
    <t>6(113)/2018</t>
  </si>
  <si>
    <t>ATARI ZONE-IV, Patna</t>
  </si>
  <si>
    <t>6(114)/2018</t>
  </si>
  <si>
    <t>ATARI ZONE-V, Kolkata</t>
  </si>
  <si>
    <t>6(115)/2018</t>
  </si>
  <si>
    <t>ATARI ZONE-VI, Guwahati</t>
  </si>
  <si>
    <t>6(116)/2018</t>
  </si>
  <si>
    <t>ATARI ZONE-VII, Barapani</t>
  </si>
  <si>
    <t>6(117)/2018</t>
  </si>
  <si>
    <t>ATARI ZONE-VIII, Pune</t>
  </si>
  <si>
    <t>6(118)/2018</t>
  </si>
  <si>
    <t>ATARI ZONE-IX, Jabalpur</t>
  </si>
  <si>
    <t>6(119)/2018</t>
  </si>
  <si>
    <t>ATARI ZONE-X, Hyderabad</t>
  </si>
  <si>
    <t>6(120)/2018</t>
  </si>
  <si>
    <t>ATARI ZONE-XI, Bengalore</t>
  </si>
  <si>
    <t>FARMER FIRST</t>
  </si>
  <si>
    <t>ARYA PROJECT (EXT TO DKMA)</t>
  </si>
  <si>
    <t xml:space="preserve">ARYA PROJECT </t>
  </si>
  <si>
    <t>NETWORK PROJECT</t>
  </si>
  <si>
    <t>DISASTER MGMT.</t>
  </si>
  <si>
    <t>TOTAL AGRICULTURAL EXTENSION</t>
  </si>
  <si>
    <t>6(124)/2018</t>
  </si>
  <si>
    <t>NAHEP (EAP)</t>
  </si>
  <si>
    <t>GRAND TOTAL</t>
  </si>
  <si>
    <t>AICRP on Rabi Pulses(Chickpea, lentil, fieldpea)</t>
  </si>
  <si>
    <t>AICRP on Kharif Pulses(Pigeonpea, mungbean, urdbean, lathyrus, rajmash, cowpea arid lagumes)</t>
  </si>
  <si>
    <t>AICRP on Crop Pest Management(soil arthropod, agri. acrology, vertebrate pest management)</t>
  </si>
  <si>
    <t>AINP on Emerging Pests (UG 99, Wheat Blast, Sclerotinia Stem stem rot, red rot, locust, fall Army Worm)</t>
  </si>
  <si>
    <t>NIPB, New Delhi</t>
  </si>
  <si>
    <t>Translational Genomics in Crop Plants(TGCP), NIPB, New Delhi</t>
  </si>
  <si>
    <t>AICRP on Bio Tech Crops</t>
  </si>
  <si>
    <t>AICRP on Sorghum and Millets, IIMR, Hyd.</t>
  </si>
  <si>
    <t>AICRP on Oilseed(sunflower, safflower, castor, linseed)</t>
  </si>
  <si>
    <t>AICRP on Seed Crops, Mau including ICAR Seed Project</t>
  </si>
  <si>
    <t>National Centre for Honey Bees and Pollinator Research Morena, MP</t>
  </si>
  <si>
    <t>Salary</t>
  </si>
  <si>
    <t>NRC on Integrated Farming, Motihari (MGIFRI)</t>
  </si>
  <si>
    <t>assam</t>
  </si>
  <si>
    <t>BE 2023-24 (budget circular)</t>
  </si>
  <si>
    <t>(amount in lakh)</t>
  </si>
  <si>
    <t xml:space="preserve">March, 2023 paid in April 2023 on 31.03.2023 </t>
  </si>
  <si>
    <t>1st installment 25.04.2023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</si>
</sst>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rgb="FFA4C2F4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B6D7A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10" borderId="0" applyNumberFormat="0" applyBorder="0" applyAlignment="0" applyProtection="0"/>
  </cellStyleXfs>
  <cellXfs count="70"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2" fontId="5" fillId="3" borderId="1" xfId="0" applyNumberFormat="1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/>
    </xf>
    <xf numFmtId="2" fontId="2" fillId="6" borderId="1" xfId="0" applyNumberFormat="1" applyFont="1" applyFill="1" applyBorder="1" applyAlignment="1">
      <alignment horizontal="left" vertical="top" wrapText="1"/>
    </xf>
    <xf numFmtId="2" fontId="1" fillId="6" borderId="1" xfId="0" applyNumberFormat="1" applyFont="1" applyFill="1" applyBorder="1" applyAlignment="1">
      <alignment vertical="top"/>
    </xf>
    <xf numFmtId="0" fontId="3" fillId="7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left" vertical="top" wrapText="1"/>
    </xf>
    <xf numFmtId="0" fontId="4" fillId="7" borderId="1" xfId="0" applyFont="1" applyFill="1" applyBorder="1" applyAlignment="1">
      <alignment horizontal="center" vertical="top"/>
    </xf>
    <xf numFmtId="2" fontId="5" fillId="7" borderId="1" xfId="0" applyNumberFormat="1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center" vertical="top"/>
    </xf>
    <xf numFmtId="2" fontId="5" fillId="8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top"/>
    </xf>
    <xf numFmtId="2" fontId="2" fillId="9" borderId="1" xfId="0" applyNumberFormat="1" applyFont="1" applyFill="1" applyBorder="1" applyAlignment="1">
      <alignment horizontal="left" vertical="top" wrapText="1"/>
    </xf>
    <xf numFmtId="2" fontId="0" fillId="9" borderId="1" xfId="0" applyNumberForma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2" fontId="5" fillId="6" borderId="1" xfId="0" applyNumberFormat="1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2" fontId="2" fillId="8" borderId="1" xfId="0" applyNumberFormat="1" applyFont="1" applyFill="1" applyBorder="1" applyAlignment="1">
      <alignment horizontal="left" vertical="top" wrapText="1"/>
    </xf>
    <xf numFmtId="2" fontId="1" fillId="9" borderId="1" xfId="0" applyNumberFormat="1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2" fontId="5" fillId="5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left" vertical="top" wrapText="1"/>
    </xf>
    <xf numFmtId="2" fontId="1" fillId="4" borderId="1" xfId="0" applyNumberFormat="1" applyFont="1" applyFill="1" applyBorder="1" applyAlignment="1">
      <alignment vertical="top" wrapText="1"/>
    </xf>
    <xf numFmtId="2" fontId="0" fillId="0" borderId="0" xfId="0" applyNumberFormat="1"/>
    <xf numFmtId="2" fontId="0" fillId="0" borderId="1" xfId="0" applyNumberFormat="1" applyBorder="1"/>
    <xf numFmtId="0" fontId="1" fillId="0" borderId="0" xfId="0" applyFont="1"/>
    <xf numFmtId="0" fontId="4" fillId="2" borderId="1" xfId="0" applyFont="1" applyFill="1" applyBorder="1" applyAlignment="1">
      <alignment horizontal="center" vertical="top"/>
    </xf>
    <xf numFmtId="0" fontId="0" fillId="2" borderId="0" xfId="0" applyFill="1"/>
    <xf numFmtId="0" fontId="0" fillId="6" borderId="0" xfId="0" applyFill="1"/>
    <xf numFmtId="2" fontId="2" fillId="6" borderId="1" xfId="0" applyNumberFormat="1" applyFont="1" applyFill="1" applyBorder="1" applyAlignment="1">
      <alignment horizontal="left" vertical="top"/>
    </xf>
    <xf numFmtId="2" fontId="2" fillId="9" borderId="1" xfId="0" applyNumberFormat="1" applyFont="1" applyFill="1" applyBorder="1" applyAlignment="1">
      <alignment horizontal="left" vertical="top"/>
    </xf>
    <xf numFmtId="2" fontId="5" fillId="3" borderId="1" xfId="0" applyNumberFormat="1" applyFont="1" applyFill="1" applyBorder="1" applyAlignment="1">
      <alignment horizontal="left" vertical="top"/>
    </xf>
    <xf numFmtId="2" fontId="1" fillId="3" borderId="0" xfId="0" applyNumberFormat="1" applyFont="1" applyFill="1"/>
    <xf numFmtId="2" fontId="0" fillId="0" borderId="0" xfId="0" applyNumberFormat="1" applyAlignment="1">
      <alignment horizontal="left" vertical="top" wrapText="1"/>
    </xf>
    <xf numFmtId="2" fontId="1" fillId="6" borderId="2" xfId="0" applyNumberFormat="1" applyFont="1" applyFill="1" applyBorder="1" applyAlignment="1">
      <alignment vertical="top"/>
    </xf>
    <xf numFmtId="2" fontId="1" fillId="9" borderId="2" xfId="0" applyNumberFormat="1" applyFont="1" applyFill="1" applyBorder="1" applyAlignment="1">
      <alignment vertical="top"/>
    </xf>
    <xf numFmtId="2" fontId="7" fillId="7" borderId="2" xfId="0" applyNumberFormat="1" applyFont="1" applyFill="1" applyBorder="1"/>
    <xf numFmtId="2" fontId="1" fillId="0" borderId="0" xfId="0" applyNumberFormat="1" applyFont="1"/>
    <xf numFmtId="0" fontId="0" fillId="0" borderId="1" xfId="0" applyBorder="1"/>
    <xf numFmtId="2" fontId="1" fillId="6" borderId="1" xfId="0" applyNumberFormat="1" applyFont="1" applyFill="1" applyBorder="1" applyAlignment="1">
      <alignment horizontal="right"/>
    </xf>
    <xf numFmtId="2" fontId="7" fillId="6" borderId="1" xfId="0" applyNumberFormat="1" applyFont="1" applyFill="1" applyBorder="1"/>
    <xf numFmtId="2" fontId="8" fillId="6" borderId="1" xfId="1" applyNumberFormat="1" applyFont="1" applyFill="1" applyBorder="1" applyAlignment="1">
      <alignment horizontal="right"/>
    </xf>
    <xf numFmtId="2" fontId="8" fillId="6" borderId="1" xfId="1" applyNumberFormat="1" applyFont="1" applyFill="1" applyBorder="1" applyAlignment="1" applyProtection="1">
      <protection locked="0"/>
    </xf>
    <xf numFmtId="2" fontId="5" fillId="9" borderId="1" xfId="0" applyNumberFormat="1" applyFont="1" applyFill="1" applyBorder="1" applyAlignment="1">
      <alignment horizontal="left" vertical="top" wrapText="1"/>
    </xf>
    <xf numFmtId="0" fontId="0" fillId="3" borderId="0" xfId="0" applyFill="1" applyAlignment="1">
      <alignment vertical="top"/>
    </xf>
    <xf numFmtId="0" fontId="0" fillId="0" borderId="0" xfId="0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1" fillId="0" borderId="1" xfId="0" applyNumberFormat="1" applyFont="1" applyBorder="1"/>
    <xf numFmtId="2" fontId="9" fillId="0" borderId="1" xfId="0" applyNumberFormat="1" applyFont="1" applyBorder="1"/>
    <xf numFmtId="2" fontId="12" fillId="0" borderId="1" xfId="0" applyNumberFormat="1" applyFont="1" applyBorder="1"/>
    <xf numFmtId="2" fontId="14" fillId="11" borderId="1" xfId="0" applyNumberFormat="1" applyFont="1" applyFill="1" applyBorder="1"/>
    <xf numFmtId="2" fontId="11" fillId="3" borderId="1" xfId="0" applyNumberFormat="1" applyFont="1" applyFill="1" applyBorder="1"/>
    <xf numFmtId="2" fontId="11" fillId="12" borderId="1" xfId="0" applyNumberFormat="1" applyFont="1" applyFill="1" applyBorder="1"/>
    <xf numFmtId="2" fontId="15" fillId="0" borderId="1" xfId="0" applyNumberFormat="1" applyFont="1" applyBorder="1"/>
    <xf numFmtId="2" fontId="13" fillId="0" borderId="1" xfId="0" applyNumberFormat="1" applyFont="1" applyBorder="1"/>
    <xf numFmtId="2" fontId="11" fillId="13" borderId="1" xfId="0" applyNumberFormat="1" applyFont="1" applyFill="1" applyBorder="1"/>
    <xf numFmtId="2" fontId="3" fillId="5" borderId="1" xfId="0" applyNumberFormat="1" applyFont="1" applyFill="1" applyBorder="1" applyAlignment="1">
      <alignment horizontal="center" vertical="top"/>
    </xf>
    <xf numFmtId="2" fontId="2" fillId="3" borderId="1" xfId="0" applyNumberFormat="1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</cellXfs>
  <cellStyles count="2">
    <cellStyle name="Bad" xfId="1" builtinId="27"/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8"/>
  <sheetViews>
    <sheetView tabSelected="1" view="pageBreakPreview" zoomScale="80" zoomScaleNormal="80" zoomScaleSheetLayoutView="80" workbookViewId="0">
      <pane xSplit="4" ySplit="5" topLeftCell="E258" activePane="bottomRight" state="frozen"/>
      <selection pane="topRight" activeCell="E1" sqref="E1"/>
      <selection pane="bottomLeft" activeCell="A5" sqref="A5"/>
      <selection pane="bottomRight" activeCell="J312" sqref="J312:J314"/>
    </sheetView>
  </sheetViews>
  <sheetFormatPr defaultRowHeight="15" x14ac:dyDescent="0.25"/>
  <cols>
    <col min="1" max="1" width="9.28515625" style="51" bestFit="1" customWidth="1"/>
    <col min="2" max="2" width="15.85546875" style="51" hidden="1" customWidth="1"/>
    <col min="3" max="3" width="21.5703125" style="51" hidden="1" customWidth="1"/>
    <col min="4" max="4" width="54.140625" style="39" customWidth="1"/>
    <col min="5" max="5" width="12" style="39" customWidth="1"/>
    <col min="6" max="6" width="16.28515625" style="39" customWidth="1"/>
    <col min="7" max="7" width="10.28515625" style="29" hidden="1" customWidth="1"/>
    <col min="8" max="8" width="14.5703125" style="29" hidden="1" customWidth="1"/>
    <col min="9" max="9" width="10.28515625" style="29" customWidth="1"/>
    <col min="10" max="10" width="14.7109375" style="29" customWidth="1"/>
    <col min="11" max="11" width="44.85546875" hidden="1" customWidth="1"/>
    <col min="12" max="12" width="12.42578125" hidden="1" customWidth="1"/>
    <col min="13" max="17" width="0" hidden="1" customWidth="1"/>
  </cols>
  <sheetData>
    <row r="1" spans="1:12" ht="8.25" customHeight="1" x14ac:dyDescent="0.25">
      <c r="A1" s="50"/>
      <c r="B1" s="38"/>
      <c r="C1" s="38"/>
      <c r="D1" s="38"/>
      <c r="E1" s="38"/>
      <c r="F1" s="38"/>
    </row>
    <row r="2" spans="1:12" ht="28.5" customHeight="1" x14ac:dyDescent="0.25">
      <c r="A2" s="26"/>
      <c r="B2" s="52"/>
      <c r="C2" s="52"/>
      <c r="D2" s="52"/>
      <c r="E2" s="19"/>
      <c r="F2" s="19"/>
      <c r="G2" s="30"/>
      <c r="H2" s="30"/>
      <c r="I2" s="30"/>
      <c r="J2" s="30"/>
    </row>
    <row r="3" spans="1:12" ht="46.5" customHeight="1" x14ac:dyDescent="0.25">
      <c r="A3" s="52"/>
      <c r="B3" s="52"/>
      <c r="C3" s="52"/>
      <c r="D3" s="19"/>
      <c r="G3" s="66" t="s">
        <v>402</v>
      </c>
      <c r="H3" s="66"/>
      <c r="I3" s="30"/>
      <c r="J3" s="67" t="s">
        <v>403</v>
      </c>
      <c r="K3" s="67"/>
    </row>
    <row r="4" spans="1:12" ht="46.5" customHeight="1" x14ac:dyDescent="0.25">
      <c r="A4" s="52"/>
      <c r="B4" s="52"/>
      <c r="C4" s="52"/>
      <c r="D4" s="19"/>
      <c r="E4" s="65" t="s">
        <v>404</v>
      </c>
      <c r="F4" s="65"/>
      <c r="G4" s="30"/>
      <c r="H4" s="30"/>
      <c r="I4" s="68" t="s">
        <v>405</v>
      </c>
      <c r="J4" s="69"/>
    </row>
    <row r="5" spans="1:12" ht="33" customHeight="1" x14ac:dyDescent="0.25">
      <c r="A5" s="53" t="s">
        <v>1</v>
      </c>
      <c r="B5" s="53" t="s">
        <v>2</v>
      </c>
      <c r="C5" s="53" t="s">
        <v>3</v>
      </c>
      <c r="D5" s="54" t="s">
        <v>4</v>
      </c>
      <c r="E5" s="28" t="s">
        <v>399</v>
      </c>
      <c r="F5" s="28" t="s">
        <v>0</v>
      </c>
      <c r="G5" s="28" t="s">
        <v>399</v>
      </c>
      <c r="H5" s="28" t="s">
        <v>0</v>
      </c>
      <c r="I5" s="28" t="s">
        <v>399</v>
      </c>
      <c r="J5" s="28" t="s">
        <v>0</v>
      </c>
    </row>
    <row r="6" spans="1:12" ht="18.75" x14ac:dyDescent="0.25">
      <c r="A6" s="1">
        <v>1</v>
      </c>
      <c r="B6" s="1"/>
      <c r="C6" s="3" t="s">
        <v>8</v>
      </c>
      <c r="D6" s="2" t="s">
        <v>5</v>
      </c>
      <c r="E6" s="30">
        <v>245</v>
      </c>
      <c r="F6" s="30">
        <v>70</v>
      </c>
      <c r="G6" s="30">
        <v>3120</v>
      </c>
      <c r="H6" s="30">
        <v>450</v>
      </c>
      <c r="I6" s="30">
        <v>735</v>
      </c>
      <c r="J6" s="30">
        <v>140</v>
      </c>
      <c r="K6">
        <f>ROUND(E6*3,2)</f>
        <v>735</v>
      </c>
      <c r="L6">
        <f>ROUND(F6*2,2)</f>
        <v>140</v>
      </c>
    </row>
    <row r="7" spans="1:12" ht="18.75" x14ac:dyDescent="0.25">
      <c r="A7" s="1">
        <v>2</v>
      </c>
      <c r="B7" s="1"/>
      <c r="C7" s="3" t="s">
        <v>8</v>
      </c>
      <c r="D7" s="2" t="s">
        <v>6</v>
      </c>
      <c r="E7" s="30">
        <v>125</v>
      </c>
      <c r="F7" s="30">
        <v>0</v>
      </c>
      <c r="G7" s="30">
        <v>1492.49</v>
      </c>
      <c r="H7" s="30">
        <v>0</v>
      </c>
      <c r="I7" s="30">
        <v>375</v>
      </c>
      <c r="J7" s="30">
        <v>0</v>
      </c>
      <c r="K7">
        <f t="shared" ref="K7:K37" si="0">ROUND(E7*3,2)</f>
        <v>375</v>
      </c>
      <c r="L7">
        <f t="shared" ref="L7:L36" si="1">ROUND(F7*2,2)</f>
        <v>0</v>
      </c>
    </row>
    <row r="8" spans="1:12" ht="18.75" x14ac:dyDescent="0.25">
      <c r="A8" s="3"/>
      <c r="B8" s="3" t="s">
        <v>7</v>
      </c>
      <c r="C8" s="3" t="s">
        <v>8</v>
      </c>
      <c r="D8" s="4" t="s">
        <v>5</v>
      </c>
      <c r="E8" s="47">
        <f t="shared" ref="E8:J8" si="2">+E6+E7</f>
        <v>370</v>
      </c>
      <c r="F8" s="47">
        <f t="shared" si="2"/>
        <v>70</v>
      </c>
      <c r="G8" s="47">
        <f t="shared" si="2"/>
        <v>4612.49</v>
      </c>
      <c r="H8" s="47">
        <f t="shared" si="2"/>
        <v>450</v>
      </c>
      <c r="I8" s="47">
        <f t="shared" si="2"/>
        <v>1110</v>
      </c>
      <c r="J8" s="47">
        <f t="shared" si="2"/>
        <v>140</v>
      </c>
      <c r="K8">
        <f t="shared" si="0"/>
        <v>1110</v>
      </c>
      <c r="L8">
        <f t="shared" si="1"/>
        <v>140</v>
      </c>
    </row>
    <row r="9" spans="1:12" ht="18.75" x14ac:dyDescent="0.25">
      <c r="A9" s="1">
        <v>3</v>
      </c>
      <c r="B9" s="1"/>
      <c r="C9" s="3" t="s">
        <v>12</v>
      </c>
      <c r="D9" s="2" t="s">
        <v>9</v>
      </c>
      <c r="E9" s="30">
        <v>210</v>
      </c>
      <c r="F9" s="30">
        <v>8.5</v>
      </c>
      <c r="G9" s="30">
        <v>2501</v>
      </c>
      <c r="H9" s="30">
        <v>375</v>
      </c>
      <c r="I9" s="30">
        <v>630</v>
      </c>
      <c r="J9" s="30">
        <v>17</v>
      </c>
      <c r="K9">
        <f t="shared" si="0"/>
        <v>630</v>
      </c>
      <c r="L9">
        <f t="shared" si="1"/>
        <v>17</v>
      </c>
    </row>
    <row r="10" spans="1:12" ht="18.75" x14ac:dyDescent="0.25">
      <c r="A10" s="1">
        <v>4</v>
      </c>
      <c r="B10" s="1"/>
      <c r="C10" s="3" t="s">
        <v>12</v>
      </c>
      <c r="D10" s="8" t="s">
        <v>10</v>
      </c>
      <c r="E10" s="30">
        <v>30</v>
      </c>
      <c r="F10" s="30">
        <v>0</v>
      </c>
      <c r="G10" s="30">
        <v>452.89</v>
      </c>
      <c r="H10" s="30">
        <v>0</v>
      </c>
      <c r="I10" s="30">
        <v>90</v>
      </c>
      <c r="J10" s="30">
        <v>0</v>
      </c>
      <c r="K10">
        <f t="shared" si="0"/>
        <v>90</v>
      </c>
      <c r="L10">
        <f t="shared" si="1"/>
        <v>0</v>
      </c>
    </row>
    <row r="11" spans="1:12" ht="18.75" x14ac:dyDescent="0.25">
      <c r="A11" s="3"/>
      <c r="B11" s="3" t="s">
        <v>11</v>
      </c>
      <c r="C11" s="3" t="s">
        <v>12</v>
      </c>
      <c r="D11" s="2" t="s">
        <v>9</v>
      </c>
      <c r="E11" s="47">
        <f t="shared" ref="E11:J11" si="3">+E9+E10</f>
        <v>240</v>
      </c>
      <c r="F11" s="47">
        <f t="shared" si="3"/>
        <v>8.5</v>
      </c>
      <c r="G11" s="47">
        <f t="shared" si="3"/>
        <v>2953.89</v>
      </c>
      <c r="H11" s="47">
        <f t="shared" si="3"/>
        <v>375</v>
      </c>
      <c r="I11" s="47">
        <f t="shared" si="3"/>
        <v>720</v>
      </c>
      <c r="J11" s="47">
        <f t="shared" si="3"/>
        <v>17</v>
      </c>
      <c r="K11">
        <f t="shared" si="0"/>
        <v>720</v>
      </c>
      <c r="L11">
        <f t="shared" si="1"/>
        <v>17</v>
      </c>
    </row>
    <row r="12" spans="1:12" ht="18.75" x14ac:dyDescent="0.25">
      <c r="A12" s="1">
        <v>5</v>
      </c>
      <c r="B12" s="1"/>
      <c r="C12" s="3" t="s">
        <v>16</v>
      </c>
      <c r="D12" s="2" t="s">
        <v>13</v>
      </c>
      <c r="E12" s="30">
        <v>450</v>
      </c>
      <c r="F12" s="30">
        <v>470</v>
      </c>
      <c r="G12" s="30">
        <v>5501.5</v>
      </c>
      <c r="H12" s="30">
        <v>6900</v>
      </c>
      <c r="I12" s="30">
        <v>1350</v>
      </c>
      <c r="J12" s="30">
        <v>940</v>
      </c>
      <c r="K12">
        <f t="shared" si="0"/>
        <v>1350</v>
      </c>
      <c r="L12">
        <f t="shared" si="1"/>
        <v>940</v>
      </c>
    </row>
    <row r="13" spans="1:12" ht="37.5" x14ac:dyDescent="0.25">
      <c r="A13" s="1">
        <v>6</v>
      </c>
      <c r="B13" s="1"/>
      <c r="C13" s="3" t="s">
        <v>16</v>
      </c>
      <c r="D13" s="2" t="s">
        <v>14</v>
      </c>
      <c r="E13" s="30">
        <v>0</v>
      </c>
      <c r="F13" s="30">
        <v>0</v>
      </c>
      <c r="G13" s="30"/>
      <c r="H13" s="30"/>
      <c r="I13" s="30">
        <v>0</v>
      </c>
      <c r="J13" s="30">
        <v>0</v>
      </c>
      <c r="K13">
        <f t="shared" si="0"/>
        <v>0</v>
      </c>
      <c r="L13">
        <f t="shared" si="1"/>
        <v>0</v>
      </c>
    </row>
    <row r="14" spans="1:12" s="34" customFormat="1" ht="18.75" x14ac:dyDescent="0.25">
      <c r="A14" s="3"/>
      <c r="B14" s="3" t="s">
        <v>15</v>
      </c>
      <c r="C14" s="3" t="s">
        <v>16</v>
      </c>
      <c r="D14" s="4" t="s">
        <v>13</v>
      </c>
      <c r="E14" s="47">
        <f t="shared" ref="E14:J14" si="4">+E12+E13</f>
        <v>450</v>
      </c>
      <c r="F14" s="47">
        <f t="shared" si="4"/>
        <v>470</v>
      </c>
      <c r="G14" s="47">
        <f t="shared" si="4"/>
        <v>5501.5</v>
      </c>
      <c r="H14" s="47">
        <f t="shared" si="4"/>
        <v>6900</v>
      </c>
      <c r="I14" s="47">
        <f t="shared" si="4"/>
        <v>1350</v>
      </c>
      <c r="J14" s="47">
        <f t="shared" si="4"/>
        <v>940</v>
      </c>
      <c r="K14">
        <f t="shared" si="0"/>
        <v>1350</v>
      </c>
      <c r="L14">
        <f t="shared" si="1"/>
        <v>940</v>
      </c>
    </row>
    <row r="15" spans="1:12" ht="18.75" x14ac:dyDescent="0.25">
      <c r="A15" s="1">
        <v>7</v>
      </c>
      <c r="B15" s="7"/>
      <c r="C15" s="3" t="s">
        <v>20</v>
      </c>
      <c r="D15" s="8" t="s">
        <v>17</v>
      </c>
      <c r="E15" s="30">
        <v>182</v>
      </c>
      <c r="F15" s="30">
        <v>277</v>
      </c>
      <c r="G15" s="30">
        <v>2185</v>
      </c>
      <c r="H15" s="30">
        <v>3320</v>
      </c>
      <c r="I15" s="30">
        <v>546</v>
      </c>
      <c r="J15" s="30">
        <v>554</v>
      </c>
      <c r="K15">
        <f t="shared" si="0"/>
        <v>546</v>
      </c>
      <c r="L15">
        <f t="shared" si="1"/>
        <v>554</v>
      </c>
    </row>
    <row r="16" spans="1:12" ht="18.75" x14ac:dyDescent="0.25">
      <c r="A16" s="1">
        <v>8</v>
      </c>
      <c r="B16" s="1"/>
      <c r="C16" s="3" t="s">
        <v>20</v>
      </c>
      <c r="D16" s="2" t="s">
        <v>18</v>
      </c>
      <c r="E16" s="30">
        <v>33</v>
      </c>
      <c r="F16" s="30">
        <v>0</v>
      </c>
      <c r="G16" s="30">
        <v>398.1</v>
      </c>
      <c r="H16" s="30">
        <v>0</v>
      </c>
      <c r="I16" s="30">
        <v>99</v>
      </c>
      <c r="J16" s="30">
        <v>0</v>
      </c>
      <c r="K16">
        <f t="shared" si="0"/>
        <v>99</v>
      </c>
      <c r="L16">
        <f t="shared" si="1"/>
        <v>0</v>
      </c>
    </row>
    <row r="17" spans="1:12" ht="18.75" x14ac:dyDescent="0.25">
      <c r="A17" s="3"/>
      <c r="B17" s="3" t="s">
        <v>19</v>
      </c>
      <c r="C17" s="3" t="s">
        <v>20</v>
      </c>
      <c r="D17" s="4" t="s">
        <v>17</v>
      </c>
      <c r="E17" s="47">
        <f t="shared" ref="E17:J17" si="5">+E15+E16</f>
        <v>215</v>
      </c>
      <c r="F17" s="47">
        <f t="shared" si="5"/>
        <v>277</v>
      </c>
      <c r="G17" s="47">
        <f t="shared" si="5"/>
        <v>2583.1</v>
      </c>
      <c r="H17" s="47">
        <f t="shared" si="5"/>
        <v>3320</v>
      </c>
      <c r="I17" s="47">
        <f t="shared" si="5"/>
        <v>645</v>
      </c>
      <c r="J17" s="47">
        <f t="shared" si="5"/>
        <v>554</v>
      </c>
      <c r="K17">
        <f t="shared" si="0"/>
        <v>645</v>
      </c>
      <c r="L17">
        <f t="shared" si="1"/>
        <v>554</v>
      </c>
    </row>
    <row r="18" spans="1:12" ht="18.75" x14ac:dyDescent="0.25">
      <c r="A18" s="1">
        <v>9</v>
      </c>
      <c r="B18" s="1"/>
      <c r="C18" s="3" t="s">
        <v>31</v>
      </c>
      <c r="D18" s="2" t="s">
        <v>21</v>
      </c>
      <c r="E18" s="30">
        <v>1900</v>
      </c>
      <c r="F18" s="30">
        <v>2000</v>
      </c>
      <c r="G18" s="30">
        <v>29000</v>
      </c>
      <c r="H18" s="30">
        <v>25000</v>
      </c>
      <c r="I18" s="30">
        <v>5700</v>
      </c>
      <c r="J18" s="30">
        <v>4000</v>
      </c>
      <c r="K18">
        <f t="shared" si="0"/>
        <v>5700</v>
      </c>
      <c r="L18">
        <f t="shared" si="1"/>
        <v>4000</v>
      </c>
    </row>
    <row r="19" spans="1:12" ht="18.75" x14ac:dyDescent="0.25">
      <c r="A19" s="1">
        <v>10</v>
      </c>
      <c r="B19" s="1"/>
      <c r="C19" s="3" t="s">
        <v>31</v>
      </c>
      <c r="D19" s="2" t="s">
        <v>22</v>
      </c>
      <c r="E19" s="30">
        <v>60</v>
      </c>
      <c r="F19" s="30">
        <v>0</v>
      </c>
      <c r="G19" s="30">
        <v>722.87</v>
      </c>
      <c r="H19" s="30"/>
      <c r="I19" s="30">
        <v>180</v>
      </c>
      <c r="J19" s="30">
        <v>0</v>
      </c>
      <c r="K19">
        <f t="shared" si="0"/>
        <v>180</v>
      </c>
      <c r="L19">
        <f t="shared" si="1"/>
        <v>0</v>
      </c>
    </row>
    <row r="20" spans="1:12" ht="18.75" x14ac:dyDescent="0.25">
      <c r="A20" s="1">
        <v>11</v>
      </c>
      <c r="B20" s="1"/>
      <c r="C20" s="3" t="s">
        <v>31</v>
      </c>
      <c r="D20" s="2" t="s">
        <v>23</v>
      </c>
      <c r="E20" s="30">
        <v>19</v>
      </c>
      <c r="F20" s="30">
        <v>0</v>
      </c>
      <c r="G20" s="30">
        <f>29+199</f>
        <v>228</v>
      </c>
      <c r="H20" s="30"/>
      <c r="I20" s="30">
        <v>57</v>
      </c>
      <c r="J20" s="30">
        <v>0</v>
      </c>
      <c r="K20">
        <f t="shared" si="0"/>
        <v>57</v>
      </c>
      <c r="L20">
        <f t="shared" si="1"/>
        <v>0</v>
      </c>
    </row>
    <row r="21" spans="1:12" ht="18.75" x14ac:dyDescent="0.25">
      <c r="A21" s="1">
        <v>12</v>
      </c>
      <c r="B21" s="1"/>
      <c r="C21" s="3" t="s">
        <v>31</v>
      </c>
      <c r="D21" s="2" t="s">
        <v>24</v>
      </c>
      <c r="E21" s="30">
        <v>0</v>
      </c>
      <c r="F21" s="30">
        <v>0</v>
      </c>
      <c r="G21" s="30"/>
      <c r="H21" s="30"/>
      <c r="I21" s="30">
        <v>0</v>
      </c>
      <c r="J21" s="30">
        <v>0</v>
      </c>
      <c r="K21">
        <f t="shared" si="0"/>
        <v>0</v>
      </c>
      <c r="L21">
        <f t="shared" si="1"/>
        <v>0</v>
      </c>
    </row>
    <row r="22" spans="1:12" ht="18.75" x14ac:dyDescent="0.25">
      <c r="A22" s="1">
        <v>13</v>
      </c>
      <c r="B22" s="1"/>
      <c r="C22" s="3" t="s">
        <v>31</v>
      </c>
      <c r="D22" s="2" t="s">
        <v>25</v>
      </c>
      <c r="E22" s="30">
        <v>0</v>
      </c>
      <c r="F22" s="30">
        <v>0</v>
      </c>
      <c r="G22" s="30"/>
      <c r="H22" s="30"/>
      <c r="I22" s="30">
        <v>0</v>
      </c>
      <c r="J22" s="30">
        <v>0</v>
      </c>
      <c r="K22">
        <f t="shared" si="0"/>
        <v>0</v>
      </c>
      <c r="L22">
        <f t="shared" si="1"/>
        <v>0</v>
      </c>
    </row>
    <row r="23" spans="1:12" ht="18.75" x14ac:dyDescent="0.25">
      <c r="A23" s="1">
        <v>49</v>
      </c>
      <c r="B23" s="1"/>
      <c r="C23" s="3" t="s">
        <v>31</v>
      </c>
      <c r="D23" s="2" t="s">
        <v>26</v>
      </c>
      <c r="E23" s="30">
        <v>33</v>
      </c>
      <c r="F23" s="30">
        <v>0</v>
      </c>
      <c r="G23" s="30">
        <f>330+70</f>
        <v>400</v>
      </c>
      <c r="H23" s="30"/>
      <c r="I23" s="30">
        <v>99</v>
      </c>
      <c r="J23" s="30">
        <v>0</v>
      </c>
      <c r="K23">
        <f t="shared" si="0"/>
        <v>99</v>
      </c>
      <c r="L23">
        <f t="shared" si="1"/>
        <v>0</v>
      </c>
    </row>
    <row r="24" spans="1:12" ht="18.75" x14ac:dyDescent="0.25">
      <c r="A24" s="1">
        <v>14</v>
      </c>
      <c r="B24" s="1"/>
      <c r="C24" s="3" t="s">
        <v>401</v>
      </c>
      <c r="D24" s="2" t="s">
        <v>27</v>
      </c>
      <c r="E24" s="30">
        <v>0</v>
      </c>
      <c r="F24" s="30">
        <v>0</v>
      </c>
      <c r="G24" s="30"/>
      <c r="H24" s="30"/>
      <c r="I24" s="30">
        <v>0</v>
      </c>
      <c r="J24" s="30">
        <v>0</v>
      </c>
      <c r="K24">
        <f t="shared" si="0"/>
        <v>0</v>
      </c>
      <c r="L24">
        <f t="shared" si="1"/>
        <v>0</v>
      </c>
    </row>
    <row r="25" spans="1:12" ht="18.75" x14ac:dyDescent="0.25">
      <c r="A25" s="9"/>
      <c r="B25" s="9"/>
      <c r="C25" s="9"/>
      <c r="D25" s="10" t="s">
        <v>28</v>
      </c>
      <c r="E25" s="47">
        <f t="shared" ref="E25:J25" si="6">SUM(E18:E24)</f>
        <v>2012</v>
      </c>
      <c r="F25" s="47">
        <f t="shared" si="6"/>
        <v>2000</v>
      </c>
      <c r="G25" s="47">
        <f t="shared" si="6"/>
        <v>30350.87</v>
      </c>
      <c r="H25" s="47">
        <f t="shared" si="6"/>
        <v>25000</v>
      </c>
      <c r="I25" s="47">
        <f t="shared" si="6"/>
        <v>6036</v>
      </c>
      <c r="J25" s="47">
        <f t="shared" si="6"/>
        <v>4000</v>
      </c>
      <c r="K25">
        <f t="shared" si="0"/>
        <v>6036</v>
      </c>
      <c r="L25">
        <f t="shared" si="1"/>
        <v>4000</v>
      </c>
    </row>
    <row r="26" spans="1:12" ht="18.75" x14ac:dyDescent="0.25">
      <c r="A26" s="1">
        <v>15</v>
      </c>
      <c r="B26" s="1"/>
      <c r="C26" s="3" t="s">
        <v>317</v>
      </c>
      <c r="D26" s="2" t="s">
        <v>29</v>
      </c>
      <c r="E26" s="30">
        <v>38</v>
      </c>
      <c r="F26" s="30">
        <v>0</v>
      </c>
      <c r="G26" s="30">
        <v>450</v>
      </c>
      <c r="H26" s="30"/>
      <c r="I26" s="30">
        <v>114</v>
      </c>
      <c r="J26" s="30">
        <v>0</v>
      </c>
      <c r="K26">
        <f t="shared" si="0"/>
        <v>114</v>
      </c>
      <c r="L26">
        <f t="shared" si="1"/>
        <v>0</v>
      </c>
    </row>
    <row r="27" spans="1:12" ht="18.75" x14ac:dyDescent="0.25">
      <c r="A27" s="3"/>
      <c r="B27" s="3" t="s">
        <v>30</v>
      </c>
      <c r="C27" s="3" t="s">
        <v>31</v>
      </c>
      <c r="D27" s="4" t="s">
        <v>21</v>
      </c>
      <c r="E27" s="47">
        <f t="shared" ref="E27:J27" si="7">+E25+E26</f>
        <v>2050</v>
      </c>
      <c r="F27" s="47">
        <f t="shared" si="7"/>
        <v>2000</v>
      </c>
      <c r="G27" s="47">
        <f t="shared" si="7"/>
        <v>30800.87</v>
      </c>
      <c r="H27" s="47">
        <f t="shared" si="7"/>
        <v>25000</v>
      </c>
      <c r="I27" s="47">
        <f t="shared" si="7"/>
        <v>6150</v>
      </c>
      <c r="J27" s="47">
        <f t="shared" si="7"/>
        <v>4000</v>
      </c>
      <c r="K27">
        <f t="shared" si="0"/>
        <v>6150</v>
      </c>
      <c r="L27">
        <f t="shared" si="1"/>
        <v>4000</v>
      </c>
    </row>
    <row r="28" spans="1:12" ht="18.75" x14ac:dyDescent="0.25">
      <c r="A28" s="1">
        <v>16</v>
      </c>
      <c r="B28" s="1"/>
      <c r="C28" s="3" t="s">
        <v>35</v>
      </c>
      <c r="D28" s="8" t="s">
        <v>32</v>
      </c>
      <c r="E28" s="30">
        <v>270</v>
      </c>
      <c r="F28" s="30">
        <v>40</v>
      </c>
      <c r="G28" s="30">
        <v>3800</v>
      </c>
      <c r="H28" s="30">
        <v>720</v>
      </c>
      <c r="I28" s="30">
        <v>810</v>
      </c>
      <c r="J28" s="30">
        <v>80</v>
      </c>
      <c r="K28">
        <f t="shared" si="0"/>
        <v>810</v>
      </c>
      <c r="L28">
        <f t="shared" si="1"/>
        <v>80</v>
      </c>
    </row>
    <row r="29" spans="1:12" ht="37.5" x14ac:dyDescent="0.25">
      <c r="A29" s="1">
        <v>17</v>
      </c>
      <c r="B29" s="1"/>
      <c r="C29" s="3" t="s">
        <v>35</v>
      </c>
      <c r="D29" s="2" t="s">
        <v>33</v>
      </c>
      <c r="E29" s="30">
        <v>100</v>
      </c>
      <c r="F29" s="30">
        <v>0</v>
      </c>
      <c r="G29" s="30">
        <f>110+960</f>
        <v>1070</v>
      </c>
      <c r="H29" s="30"/>
      <c r="I29" s="30">
        <v>300</v>
      </c>
      <c r="J29" s="30">
        <v>0</v>
      </c>
      <c r="K29">
        <f t="shared" si="0"/>
        <v>300</v>
      </c>
      <c r="L29">
        <f t="shared" si="1"/>
        <v>0</v>
      </c>
    </row>
    <row r="30" spans="1:12" ht="18.75" x14ac:dyDescent="0.25">
      <c r="A30" s="3"/>
      <c r="B30" s="3" t="s">
        <v>34</v>
      </c>
      <c r="C30" s="3" t="s">
        <v>35</v>
      </c>
      <c r="D30" s="4" t="s">
        <v>32</v>
      </c>
      <c r="E30" s="47">
        <f t="shared" ref="E30:J30" si="8">+E28+E29</f>
        <v>370</v>
      </c>
      <c r="F30" s="47">
        <f t="shared" si="8"/>
        <v>40</v>
      </c>
      <c r="G30" s="47">
        <f t="shared" si="8"/>
        <v>4870</v>
      </c>
      <c r="H30" s="47">
        <f t="shared" si="8"/>
        <v>720</v>
      </c>
      <c r="I30" s="47">
        <f t="shared" si="8"/>
        <v>1110</v>
      </c>
      <c r="J30" s="47">
        <f t="shared" si="8"/>
        <v>80</v>
      </c>
      <c r="K30">
        <f t="shared" si="0"/>
        <v>1110</v>
      </c>
      <c r="L30">
        <f t="shared" si="1"/>
        <v>80</v>
      </c>
    </row>
    <row r="31" spans="1:12" ht="18.75" x14ac:dyDescent="0.25">
      <c r="A31" s="1">
        <v>18</v>
      </c>
      <c r="B31" s="1"/>
      <c r="C31" s="3" t="s">
        <v>35</v>
      </c>
      <c r="D31" s="2" t="s">
        <v>36</v>
      </c>
      <c r="E31" s="30">
        <v>235</v>
      </c>
      <c r="F31" s="30">
        <v>25</v>
      </c>
      <c r="G31" s="30">
        <v>3290</v>
      </c>
      <c r="H31" s="30">
        <v>150</v>
      </c>
      <c r="I31" s="30">
        <v>705</v>
      </c>
      <c r="J31" s="30">
        <v>50</v>
      </c>
      <c r="K31">
        <f t="shared" si="0"/>
        <v>705</v>
      </c>
      <c r="L31">
        <f t="shared" si="1"/>
        <v>50</v>
      </c>
    </row>
    <row r="32" spans="1:12" ht="18.75" x14ac:dyDescent="0.25">
      <c r="A32" s="1">
        <v>19</v>
      </c>
      <c r="B32" s="1"/>
      <c r="C32" s="3" t="s">
        <v>35</v>
      </c>
      <c r="D32" s="8" t="s">
        <v>388</v>
      </c>
      <c r="E32" s="30">
        <v>193</v>
      </c>
      <c r="F32" s="30">
        <v>0</v>
      </c>
      <c r="G32" s="30">
        <f>1757.77+170.72</f>
        <v>1928.49</v>
      </c>
      <c r="H32" s="30">
        <v>0</v>
      </c>
      <c r="I32" s="30">
        <v>579</v>
      </c>
      <c r="J32" s="30">
        <v>0</v>
      </c>
      <c r="K32">
        <f t="shared" si="0"/>
        <v>579</v>
      </c>
      <c r="L32">
        <f t="shared" si="1"/>
        <v>0</v>
      </c>
    </row>
    <row r="33" spans="1:12" ht="56.25" x14ac:dyDescent="0.25">
      <c r="A33" s="1">
        <v>20</v>
      </c>
      <c r="B33" s="1"/>
      <c r="C33" s="3" t="s">
        <v>35</v>
      </c>
      <c r="D33" s="2" t="s">
        <v>389</v>
      </c>
      <c r="E33" s="30">
        <v>163</v>
      </c>
      <c r="F33" s="30">
        <v>0</v>
      </c>
      <c r="G33" s="30">
        <f>188+3023</f>
        <v>3211</v>
      </c>
      <c r="H33" s="30"/>
      <c r="I33" s="30">
        <v>489</v>
      </c>
      <c r="J33" s="30">
        <v>0</v>
      </c>
      <c r="K33">
        <f t="shared" si="0"/>
        <v>489</v>
      </c>
      <c r="L33">
        <f t="shared" si="1"/>
        <v>0</v>
      </c>
    </row>
    <row r="34" spans="1:12" ht="18.75" x14ac:dyDescent="0.25">
      <c r="A34" s="3"/>
      <c r="B34" s="3" t="s">
        <v>37</v>
      </c>
      <c r="C34" s="3" t="s">
        <v>35</v>
      </c>
      <c r="D34" s="4" t="s">
        <v>36</v>
      </c>
      <c r="E34" s="47">
        <f t="shared" ref="E34:J34" si="9">+E31+E32+E33</f>
        <v>591</v>
      </c>
      <c r="F34" s="47">
        <f t="shared" si="9"/>
        <v>25</v>
      </c>
      <c r="G34" s="47">
        <f t="shared" si="9"/>
        <v>8429.49</v>
      </c>
      <c r="H34" s="47">
        <f t="shared" si="9"/>
        <v>150</v>
      </c>
      <c r="I34" s="47">
        <f t="shared" si="9"/>
        <v>1773</v>
      </c>
      <c r="J34" s="47">
        <f t="shared" si="9"/>
        <v>50</v>
      </c>
      <c r="K34">
        <f t="shared" si="0"/>
        <v>1773</v>
      </c>
      <c r="L34">
        <f t="shared" si="1"/>
        <v>50</v>
      </c>
    </row>
    <row r="35" spans="1:12" ht="18.75" x14ac:dyDescent="0.25">
      <c r="A35" s="1">
        <v>23</v>
      </c>
      <c r="B35" s="1"/>
      <c r="C35" s="3" t="s">
        <v>35</v>
      </c>
      <c r="D35" s="2" t="s">
        <v>38</v>
      </c>
      <c r="E35" s="30">
        <v>270</v>
      </c>
      <c r="F35" s="30">
        <v>230</v>
      </c>
      <c r="G35" s="30">
        <v>3300</v>
      </c>
      <c r="H35" s="30">
        <v>3000</v>
      </c>
      <c r="I35" s="30">
        <v>810</v>
      </c>
      <c r="J35" s="30">
        <v>460</v>
      </c>
      <c r="K35">
        <f t="shared" si="0"/>
        <v>810</v>
      </c>
      <c r="L35">
        <f t="shared" si="1"/>
        <v>460</v>
      </c>
    </row>
    <row r="36" spans="1:12" ht="18.75" x14ac:dyDescent="0.25">
      <c r="A36" s="1">
        <v>24</v>
      </c>
      <c r="B36" s="1"/>
      <c r="C36" s="3" t="s">
        <v>35</v>
      </c>
      <c r="D36" s="2" t="s">
        <v>39</v>
      </c>
      <c r="E36" s="30">
        <v>70</v>
      </c>
      <c r="F36" s="30">
        <v>0</v>
      </c>
      <c r="G36" s="30">
        <f>96.28+1838.65</f>
        <v>1934.93</v>
      </c>
      <c r="H36" s="30"/>
      <c r="I36" s="30">
        <v>210</v>
      </c>
      <c r="J36" s="30">
        <v>0</v>
      </c>
      <c r="K36">
        <f t="shared" si="0"/>
        <v>210</v>
      </c>
      <c r="L36">
        <f t="shared" si="1"/>
        <v>0</v>
      </c>
    </row>
    <row r="37" spans="1:12" ht="18.75" x14ac:dyDescent="0.25">
      <c r="A37" s="3"/>
      <c r="B37" s="3" t="s">
        <v>40</v>
      </c>
      <c r="C37" s="3" t="s">
        <v>35</v>
      </c>
      <c r="D37" s="4" t="s">
        <v>38</v>
      </c>
      <c r="E37" s="47">
        <f t="shared" ref="E37:J37" si="10">+E35+E36</f>
        <v>340</v>
      </c>
      <c r="F37" s="47">
        <f t="shared" si="10"/>
        <v>230</v>
      </c>
      <c r="G37" s="47">
        <f t="shared" si="10"/>
        <v>5234.93</v>
      </c>
      <c r="H37" s="47">
        <f t="shared" si="10"/>
        <v>3000</v>
      </c>
      <c r="I37" s="47">
        <f t="shared" si="10"/>
        <v>1020</v>
      </c>
      <c r="J37" s="47">
        <f t="shared" si="10"/>
        <v>460</v>
      </c>
      <c r="K37">
        <f t="shared" si="0"/>
        <v>1020</v>
      </c>
    </row>
    <row r="38" spans="1:12" ht="18.75" x14ac:dyDescent="0.25">
      <c r="A38" s="1">
        <v>25</v>
      </c>
      <c r="B38" s="1"/>
      <c r="C38" s="3" t="s">
        <v>35</v>
      </c>
      <c r="D38" s="2" t="s">
        <v>41</v>
      </c>
      <c r="E38" s="30">
        <v>47</v>
      </c>
      <c r="F38" s="30">
        <v>1</v>
      </c>
      <c r="G38" s="30">
        <v>560</v>
      </c>
      <c r="H38" s="30">
        <v>10</v>
      </c>
      <c r="I38" s="55">
        <v>175</v>
      </c>
      <c r="J38" s="55">
        <v>0</v>
      </c>
    </row>
    <row r="39" spans="1:12" ht="18.75" x14ac:dyDescent="0.25">
      <c r="A39" s="1">
        <v>26</v>
      </c>
      <c r="B39" s="1"/>
      <c r="C39" s="3" t="s">
        <v>35</v>
      </c>
      <c r="D39" s="2" t="s">
        <v>42</v>
      </c>
      <c r="E39" s="30">
        <v>0</v>
      </c>
      <c r="F39" s="30">
        <v>0</v>
      </c>
      <c r="G39" s="30">
        <v>0</v>
      </c>
      <c r="H39" s="30">
        <v>0</v>
      </c>
      <c r="I39" s="55">
        <v>0</v>
      </c>
      <c r="J39" s="55">
        <v>0</v>
      </c>
    </row>
    <row r="40" spans="1:12" ht="18.75" x14ac:dyDescent="0.25">
      <c r="A40" s="3"/>
      <c r="B40" s="3" t="s">
        <v>43</v>
      </c>
      <c r="C40" s="3" t="s">
        <v>35</v>
      </c>
      <c r="D40" s="4" t="s">
        <v>41</v>
      </c>
      <c r="E40" s="48">
        <f t="shared" ref="E40:J40" si="11">+E38+E39</f>
        <v>47</v>
      </c>
      <c r="F40" s="48">
        <f t="shared" si="11"/>
        <v>1</v>
      </c>
      <c r="G40" s="48">
        <f t="shared" si="11"/>
        <v>560</v>
      </c>
      <c r="H40" s="48">
        <f t="shared" si="11"/>
        <v>10</v>
      </c>
      <c r="I40" s="48">
        <f t="shared" si="11"/>
        <v>175</v>
      </c>
      <c r="J40" s="48">
        <f t="shared" si="11"/>
        <v>0</v>
      </c>
    </row>
    <row r="41" spans="1:12" ht="18.75" x14ac:dyDescent="0.25">
      <c r="A41" s="1">
        <v>27</v>
      </c>
      <c r="B41" s="1"/>
      <c r="C41" s="3" t="s">
        <v>31</v>
      </c>
      <c r="D41" s="2" t="s">
        <v>44</v>
      </c>
      <c r="E41" s="30">
        <v>405</v>
      </c>
      <c r="F41" s="30">
        <v>350</v>
      </c>
      <c r="G41" s="30">
        <v>5100</v>
      </c>
      <c r="H41" s="30">
        <v>4800</v>
      </c>
      <c r="I41" s="30">
        <v>1215</v>
      </c>
      <c r="J41" s="30">
        <v>700</v>
      </c>
      <c r="K41">
        <f t="shared" ref="K41:K44" si="12">ROUND(E41*3,2)</f>
        <v>1215</v>
      </c>
      <c r="L41">
        <f t="shared" ref="L41:L44" si="13">ROUND(F41*2,2)</f>
        <v>700</v>
      </c>
    </row>
    <row r="42" spans="1:12" ht="18.75" x14ac:dyDescent="0.25">
      <c r="A42" s="1">
        <v>28</v>
      </c>
      <c r="B42" s="1"/>
      <c r="C42" s="3" t="s">
        <v>31</v>
      </c>
      <c r="D42" s="2" t="s">
        <v>45</v>
      </c>
      <c r="E42" s="30">
        <v>45</v>
      </c>
      <c r="F42" s="30">
        <v>0</v>
      </c>
      <c r="G42" s="30">
        <v>616</v>
      </c>
      <c r="H42" s="30">
        <v>0</v>
      </c>
      <c r="I42" s="30">
        <v>135</v>
      </c>
      <c r="J42" s="30">
        <v>0</v>
      </c>
      <c r="K42">
        <f t="shared" si="12"/>
        <v>135</v>
      </c>
      <c r="L42">
        <f t="shared" si="13"/>
        <v>0</v>
      </c>
    </row>
    <row r="43" spans="1:12" ht="18.75" x14ac:dyDescent="0.25">
      <c r="A43" s="1">
        <v>29</v>
      </c>
      <c r="B43" s="1"/>
      <c r="C43" s="3" t="s">
        <v>31</v>
      </c>
      <c r="D43" s="2" t="s">
        <v>46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>
        <f t="shared" si="12"/>
        <v>0</v>
      </c>
      <c r="L43">
        <f t="shared" si="13"/>
        <v>0</v>
      </c>
    </row>
    <row r="44" spans="1:12" ht="18.75" x14ac:dyDescent="0.25">
      <c r="A44" s="3"/>
      <c r="B44" s="3" t="s">
        <v>47</v>
      </c>
      <c r="C44" s="3" t="s">
        <v>31</v>
      </c>
      <c r="D44" s="4" t="s">
        <v>44</v>
      </c>
      <c r="E44" s="47">
        <f t="shared" ref="E44:J44" si="14">+E41+E42+E43</f>
        <v>450</v>
      </c>
      <c r="F44" s="47">
        <f t="shared" si="14"/>
        <v>350</v>
      </c>
      <c r="G44" s="47">
        <f t="shared" si="14"/>
        <v>5716</v>
      </c>
      <c r="H44" s="47">
        <f t="shared" si="14"/>
        <v>4800</v>
      </c>
      <c r="I44" s="47">
        <f t="shared" si="14"/>
        <v>1350</v>
      </c>
      <c r="J44" s="47">
        <f t="shared" si="14"/>
        <v>700</v>
      </c>
      <c r="K44">
        <f t="shared" si="12"/>
        <v>1350</v>
      </c>
      <c r="L44">
        <f t="shared" si="13"/>
        <v>700</v>
      </c>
    </row>
    <row r="45" spans="1:12" ht="18.75" x14ac:dyDescent="0.25">
      <c r="A45" s="3">
        <v>30</v>
      </c>
      <c r="B45" s="3" t="s">
        <v>48</v>
      </c>
      <c r="C45" s="3" t="s">
        <v>49</v>
      </c>
      <c r="D45" s="4" t="s">
        <v>50</v>
      </c>
      <c r="E45" s="30">
        <v>260</v>
      </c>
      <c r="F45" s="30">
        <v>45</v>
      </c>
      <c r="G45" s="30">
        <v>3925</v>
      </c>
      <c r="H45" s="30">
        <v>575</v>
      </c>
      <c r="I45" s="55">
        <v>880</v>
      </c>
      <c r="J45" s="55">
        <v>220</v>
      </c>
    </row>
    <row r="46" spans="1:12" ht="18.75" x14ac:dyDescent="0.25">
      <c r="A46" s="3">
        <v>31</v>
      </c>
      <c r="B46" s="3" t="s">
        <v>51</v>
      </c>
      <c r="C46" s="3" t="s">
        <v>52</v>
      </c>
      <c r="D46" s="4" t="s">
        <v>53</v>
      </c>
      <c r="E46" s="30">
        <v>105</v>
      </c>
      <c r="F46" s="30">
        <v>0</v>
      </c>
      <c r="G46" s="30">
        <v>1800</v>
      </c>
      <c r="H46" s="30">
        <v>300</v>
      </c>
      <c r="I46" s="55">
        <v>400</v>
      </c>
      <c r="J46" s="55">
        <v>80</v>
      </c>
    </row>
    <row r="47" spans="1:12" ht="18.75" x14ac:dyDescent="0.25">
      <c r="A47" s="11">
        <v>32</v>
      </c>
      <c r="B47" s="11"/>
      <c r="C47" s="3" t="s">
        <v>31</v>
      </c>
      <c r="D47" s="12" t="s">
        <v>54</v>
      </c>
      <c r="E47" s="30">
        <v>75</v>
      </c>
      <c r="F47" s="30">
        <v>3</v>
      </c>
      <c r="G47" s="30">
        <v>1100</v>
      </c>
      <c r="H47" s="30">
        <v>25</v>
      </c>
      <c r="I47" s="55">
        <v>260</v>
      </c>
      <c r="J47" s="55">
        <v>6</v>
      </c>
    </row>
    <row r="48" spans="1:12" ht="56.25" x14ac:dyDescent="0.25">
      <c r="A48" s="1">
        <v>33</v>
      </c>
      <c r="B48" s="1"/>
      <c r="C48" s="3" t="s">
        <v>31</v>
      </c>
      <c r="D48" s="8" t="s">
        <v>390</v>
      </c>
      <c r="E48" s="30">
        <v>70</v>
      </c>
      <c r="F48" s="30">
        <v>0</v>
      </c>
      <c r="G48" s="30">
        <f>1228+159</f>
        <v>1387</v>
      </c>
      <c r="H48" s="30">
        <v>0</v>
      </c>
      <c r="I48" s="55">
        <v>200</v>
      </c>
      <c r="J48" s="55">
        <v>0</v>
      </c>
    </row>
    <row r="49" spans="1:12" ht="56.25" x14ac:dyDescent="0.25">
      <c r="A49" s="1">
        <v>34</v>
      </c>
      <c r="B49" s="1"/>
      <c r="C49" s="3" t="s">
        <v>31</v>
      </c>
      <c r="D49" s="2" t="s">
        <v>391</v>
      </c>
      <c r="E49" s="30">
        <v>0</v>
      </c>
      <c r="F49" s="30">
        <v>0</v>
      </c>
      <c r="G49" s="30">
        <v>0</v>
      </c>
      <c r="H49" s="30">
        <v>0</v>
      </c>
      <c r="I49" s="55">
        <v>0</v>
      </c>
      <c r="J49" s="55">
        <v>0</v>
      </c>
    </row>
    <row r="50" spans="1:12" ht="18.75" x14ac:dyDescent="0.25">
      <c r="A50" s="3"/>
      <c r="B50" s="3" t="s">
        <v>55</v>
      </c>
      <c r="C50" s="3" t="s">
        <v>31</v>
      </c>
      <c r="D50" s="4" t="s">
        <v>54</v>
      </c>
      <c r="E50" s="47">
        <f t="shared" ref="E50:J50" si="15">+E47+E48+E49</f>
        <v>145</v>
      </c>
      <c r="F50" s="47">
        <f t="shared" si="15"/>
        <v>3</v>
      </c>
      <c r="G50" s="47">
        <f t="shared" si="15"/>
        <v>2487</v>
      </c>
      <c r="H50" s="47">
        <f t="shared" si="15"/>
        <v>25</v>
      </c>
      <c r="I50" s="47">
        <f t="shared" si="15"/>
        <v>460</v>
      </c>
      <c r="J50" s="47">
        <f t="shared" si="15"/>
        <v>6</v>
      </c>
    </row>
    <row r="51" spans="1:12" ht="18.75" x14ac:dyDescent="0.25">
      <c r="A51" s="1">
        <v>35</v>
      </c>
      <c r="B51" s="1"/>
      <c r="C51" s="3" t="s">
        <v>59</v>
      </c>
      <c r="D51" s="2" t="s">
        <v>56</v>
      </c>
      <c r="E51" s="30">
        <v>62</v>
      </c>
      <c r="F51" s="30">
        <v>0</v>
      </c>
      <c r="G51" s="30">
        <v>820</v>
      </c>
      <c r="H51" s="30">
        <v>70</v>
      </c>
      <c r="I51" s="56">
        <v>200</v>
      </c>
      <c r="J51" s="55">
        <v>27</v>
      </c>
    </row>
    <row r="52" spans="1:12" ht="18.75" x14ac:dyDescent="0.25">
      <c r="A52" s="1">
        <v>36</v>
      </c>
      <c r="B52" s="1"/>
      <c r="C52" s="3" t="s">
        <v>59</v>
      </c>
      <c r="D52" s="2" t="s">
        <v>57</v>
      </c>
      <c r="E52" s="30">
        <v>0</v>
      </c>
      <c r="F52" s="30">
        <v>0</v>
      </c>
      <c r="G52" s="30">
        <v>1045</v>
      </c>
      <c r="H52" s="30">
        <v>0</v>
      </c>
      <c r="I52" s="55">
        <v>253.5</v>
      </c>
      <c r="J52" s="55">
        <v>0</v>
      </c>
    </row>
    <row r="53" spans="1:12" ht="18.75" x14ac:dyDescent="0.25">
      <c r="A53" s="3"/>
      <c r="B53" s="3" t="s">
        <v>58</v>
      </c>
      <c r="C53" s="3" t="s">
        <v>59</v>
      </c>
      <c r="D53" s="4" t="s">
        <v>56</v>
      </c>
      <c r="E53" s="47">
        <f t="shared" ref="E53:J53" si="16">+E51+E52</f>
        <v>62</v>
      </c>
      <c r="F53" s="47">
        <f t="shared" si="16"/>
        <v>0</v>
      </c>
      <c r="G53" s="47">
        <f t="shared" si="16"/>
        <v>1865</v>
      </c>
      <c r="H53" s="47">
        <f t="shared" si="16"/>
        <v>70</v>
      </c>
      <c r="I53" s="47">
        <f t="shared" si="16"/>
        <v>453.5</v>
      </c>
      <c r="J53" s="47">
        <f t="shared" si="16"/>
        <v>27</v>
      </c>
    </row>
    <row r="54" spans="1:12" ht="18.75" x14ac:dyDescent="0.25">
      <c r="A54" s="1">
        <v>37</v>
      </c>
      <c r="B54" s="1"/>
      <c r="C54" s="3" t="s">
        <v>31</v>
      </c>
      <c r="D54" s="8" t="s">
        <v>392</v>
      </c>
      <c r="E54" s="30">
        <v>120</v>
      </c>
      <c r="F54" s="30">
        <v>185</v>
      </c>
      <c r="G54" s="30">
        <v>0</v>
      </c>
      <c r="H54" s="30">
        <v>0</v>
      </c>
      <c r="I54" s="30">
        <v>360</v>
      </c>
      <c r="J54" s="30">
        <v>370</v>
      </c>
      <c r="K54">
        <f t="shared" ref="K54:K57" si="17">ROUND(E54*3,2)</f>
        <v>360</v>
      </c>
      <c r="L54">
        <f t="shared" ref="L54:L57" si="18">ROUND(F54*2,2)</f>
        <v>370</v>
      </c>
    </row>
    <row r="55" spans="1:12" ht="37.5" x14ac:dyDescent="0.25">
      <c r="A55" s="1">
        <v>38</v>
      </c>
      <c r="B55" s="1"/>
      <c r="C55" s="3" t="s">
        <v>31</v>
      </c>
      <c r="D55" s="2" t="s">
        <v>393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>
        <f t="shared" si="17"/>
        <v>0</v>
      </c>
      <c r="L55">
        <f t="shared" si="18"/>
        <v>0</v>
      </c>
    </row>
    <row r="56" spans="1:12" ht="18.75" x14ac:dyDescent="0.25">
      <c r="A56" s="1"/>
      <c r="B56" s="1"/>
      <c r="C56" s="3" t="s">
        <v>31</v>
      </c>
      <c r="D56" s="8" t="s">
        <v>394</v>
      </c>
      <c r="E56" s="30">
        <v>0</v>
      </c>
      <c r="F56" s="30">
        <v>0</v>
      </c>
      <c r="G56" s="30"/>
      <c r="H56" s="30"/>
      <c r="I56" s="30">
        <v>0</v>
      </c>
      <c r="J56" s="30">
        <v>0</v>
      </c>
      <c r="K56">
        <f t="shared" si="17"/>
        <v>0</v>
      </c>
      <c r="L56">
        <f t="shared" si="18"/>
        <v>0</v>
      </c>
    </row>
    <row r="57" spans="1:12" ht="18.75" x14ac:dyDescent="0.25">
      <c r="A57" s="3"/>
      <c r="B57" s="3" t="s">
        <v>61</v>
      </c>
      <c r="C57" s="3" t="s">
        <v>31</v>
      </c>
      <c r="D57" s="2" t="s">
        <v>60</v>
      </c>
      <c r="E57" s="47">
        <f t="shared" ref="E57:J57" si="19">+E54+E55+E56</f>
        <v>120</v>
      </c>
      <c r="F57" s="47">
        <f t="shared" si="19"/>
        <v>185</v>
      </c>
      <c r="G57" s="47">
        <f t="shared" si="19"/>
        <v>0</v>
      </c>
      <c r="H57" s="47">
        <f t="shared" si="19"/>
        <v>0</v>
      </c>
      <c r="I57" s="47">
        <f t="shared" si="19"/>
        <v>360</v>
      </c>
      <c r="J57" s="47">
        <f t="shared" si="19"/>
        <v>370</v>
      </c>
      <c r="K57">
        <f t="shared" si="17"/>
        <v>360</v>
      </c>
      <c r="L57">
        <f t="shared" si="18"/>
        <v>370</v>
      </c>
    </row>
    <row r="58" spans="1:12" ht="18.75" x14ac:dyDescent="0.25">
      <c r="A58" s="1">
        <v>39</v>
      </c>
      <c r="B58" s="1"/>
      <c r="C58" s="3" t="s">
        <v>65</v>
      </c>
      <c r="D58" s="8" t="s">
        <v>62</v>
      </c>
      <c r="E58" s="30">
        <v>74</v>
      </c>
      <c r="F58" s="30">
        <v>0</v>
      </c>
      <c r="G58" s="30">
        <v>930</v>
      </c>
      <c r="H58" s="30">
        <v>0</v>
      </c>
      <c r="I58" s="57">
        <v>235</v>
      </c>
      <c r="J58" s="55">
        <v>0</v>
      </c>
    </row>
    <row r="59" spans="1:12" ht="18.75" x14ac:dyDescent="0.25">
      <c r="A59" s="1">
        <v>40</v>
      </c>
      <c r="B59" s="1"/>
      <c r="C59" s="3" t="s">
        <v>65</v>
      </c>
      <c r="D59" s="2" t="s">
        <v>63</v>
      </c>
      <c r="E59" s="30">
        <v>100</v>
      </c>
      <c r="F59" s="30">
        <v>0</v>
      </c>
      <c r="G59" s="30">
        <v>1250</v>
      </c>
      <c r="H59" s="30">
        <v>0</v>
      </c>
      <c r="I59" s="55">
        <v>300</v>
      </c>
      <c r="J59" s="55">
        <v>0</v>
      </c>
    </row>
    <row r="60" spans="1:12" ht="18.75" x14ac:dyDescent="0.25">
      <c r="A60" s="3"/>
      <c r="B60" s="3" t="s">
        <v>64</v>
      </c>
      <c r="C60" s="3" t="s">
        <v>65</v>
      </c>
      <c r="D60" s="4" t="s">
        <v>62</v>
      </c>
      <c r="E60" s="47">
        <f t="shared" ref="E60:J60" si="20">+E58+E59</f>
        <v>174</v>
      </c>
      <c r="F60" s="47">
        <f t="shared" si="20"/>
        <v>0</v>
      </c>
      <c r="G60" s="47">
        <f t="shared" si="20"/>
        <v>2180</v>
      </c>
      <c r="H60" s="47">
        <f t="shared" si="20"/>
        <v>0</v>
      </c>
      <c r="I60" s="47">
        <f t="shared" si="20"/>
        <v>535</v>
      </c>
      <c r="J60" s="47">
        <f t="shared" si="20"/>
        <v>0</v>
      </c>
    </row>
    <row r="61" spans="1:12" ht="18.75" x14ac:dyDescent="0.25">
      <c r="A61" s="1">
        <v>41</v>
      </c>
      <c r="B61" s="1"/>
      <c r="C61" s="3" t="s">
        <v>68</v>
      </c>
      <c r="D61" s="2" t="s">
        <v>66</v>
      </c>
      <c r="E61" s="30">
        <v>200</v>
      </c>
      <c r="F61" s="30">
        <v>30</v>
      </c>
      <c r="G61" s="30">
        <v>1925</v>
      </c>
      <c r="H61" s="30">
        <v>300</v>
      </c>
      <c r="I61" s="55">
        <v>700</v>
      </c>
      <c r="J61" s="55">
        <v>100</v>
      </c>
    </row>
    <row r="62" spans="1:12" ht="18.75" x14ac:dyDescent="0.25">
      <c r="A62" s="1">
        <v>42</v>
      </c>
      <c r="B62" s="1"/>
      <c r="C62" s="3" t="s">
        <v>68</v>
      </c>
      <c r="D62" s="8" t="s">
        <v>395</v>
      </c>
      <c r="E62" s="30">
        <v>250</v>
      </c>
      <c r="F62" s="30">
        <v>0</v>
      </c>
      <c r="G62" s="30">
        <f>225+2800</f>
        <v>3025</v>
      </c>
      <c r="H62" s="30">
        <v>0</v>
      </c>
      <c r="I62" s="55">
        <v>750</v>
      </c>
      <c r="J62" s="55">
        <v>0</v>
      </c>
    </row>
    <row r="63" spans="1:12" ht="18.75" x14ac:dyDescent="0.25">
      <c r="A63" s="3"/>
      <c r="B63" s="3" t="s">
        <v>67</v>
      </c>
      <c r="C63" s="3" t="s">
        <v>68</v>
      </c>
      <c r="D63" s="2" t="s">
        <v>66</v>
      </c>
      <c r="E63" s="47">
        <f>+E61+E62</f>
        <v>450</v>
      </c>
      <c r="F63" s="47">
        <f t="shared" ref="F63:J63" si="21">+F61+F62</f>
        <v>30</v>
      </c>
      <c r="G63" s="47">
        <f t="shared" si="21"/>
        <v>4950</v>
      </c>
      <c r="H63" s="47">
        <f t="shared" si="21"/>
        <v>300</v>
      </c>
      <c r="I63" s="47">
        <f t="shared" si="21"/>
        <v>1450</v>
      </c>
      <c r="J63" s="47">
        <f t="shared" si="21"/>
        <v>100</v>
      </c>
    </row>
    <row r="64" spans="1:12" ht="18.75" x14ac:dyDescent="0.25">
      <c r="A64" s="1">
        <v>45</v>
      </c>
      <c r="B64" s="1"/>
      <c r="C64" s="3" t="s">
        <v>72</v>
      </c>
      <c r="D64" s="2" t="s">
        <v>69</v>
      </c>
      <c r="E64" s="30">
        <v>108</v>
      </c>
      <c r="F64" s="30">
        <v>14</v>
      </c>
      <c r="G64" s="30">
        <v>1300</v>
      </c>
      <c r="H64" s="30">
        <v>171</v>
      </c>
      <c r="I64" s="30">
        <v>324</v>
      </c>
      <c r="J64" s="30">
        <v>28</v>
      </c>
      <c r="K64">
        <f t="shared" ref="K64:K66" si="22">ROUND(E64*3,2)</f>
        <v>324</v>
      </c>
      <c r="L64">
        <f t="shared" ref="L64:L66" si="23">ROUND(F64*2,2)</f>
        <v>28</v>
      </c>
    </row>
    <row r="65" spans="1:12" ht="18.75" x14ac:dyDescent="0.25">
      <c r="A65" s="1">
        <v>46</v>
      </c>
      <c r="B65" s="1"/>
      <c r="C65" s="3" t="s">
        <v>72</v>
      </c>
      <c r="D65" s="2" t="s">
        <v>70</v>
      </c>
      <c r="E65" s="30">
        <v>88</v>
      </c>
      <c r="F65" s="30">
        <v>0</v>
      </c>
      <c r="G65" s="30">
        <v>1050</v>
      </c>
      <c r="H65" s="30">
        <v>0</v>
      </c>
      <c r="I65" s="30">
        <v>264</v>
      </c>
      <c r="J65" s="30">
        <v>0</v>
      </c>
      <c r="K65">
        <f t="shared" si="22"/>
        <v>264</v>
      </c>
      <c r="L65">
        <f t="shared" si="23"/>
        <v>0</v>
      </c>
    </row>
    <row r="66" spans="1:12" ht="18.75" x14ac:dyDescent="0.25">
      <c r="A66" s="3"/>
      <c r="B66" s="3" t="s">
        <v>71</v>
      </c>
      <c r="C66" s="3" t="s">
        <v>72</v>
      </c>
      <c r="D66" s="4" t="s">
        <v>69</v>
      </c>
      <c r="E66" s="47">
        <f t="shared" ref="E66:J66" si="24">+E64+E65</f>
        <v>196</v>
      </c>
      <c r="F66" s="47">
        <f t="shared" si="24"/>
        <v>14</v>
      </c>
      <c r="G66" s="47">
        <f t="shared" si="24"/>
        <v>2350</v>
      </c>
      <c r="H66" s="47">
        <f t="shared" si="24"/>
        <v>171</v>
      </c>
      <c r="I66" s="47">
        <f t="shared" si="24"/>
        <v>588</v>
      </c>
      <c r="J66" s="47">
        <f t="shared" si="24"/>
        <v>28</v>
      </c>
      <c r="K66">
        <f t="shared" si="22"/>
        <v>588</v>
      </c>
      <c r="L66">
        <f t="shared" si="23"/>
        <v>28</v>
      </c>
    </row>
    <row r="67" spans="1:12" ht="18.75" x14ac:dyDescent="0.25">
      <c r="A67" s="1">
        <v>47</v>
      </c>
      <c r="B67" s="1"/>
      <c r="C67" s="3" t="s">
        <v>76</v>
      </c>
      <c r="D67" s="2" t="s">
        <v>73</v>
      </c>
      <c r="E67" s="30">
        <v>115</v>
      </c>
      <c r="F67" s="30">
        <v>0</v>
      </c>
      <c r="G67" s="30">
        <v>1425</v>
      </c>
      <c r="H67" s="30">
        <v>100</v>
      </c>
      <c r="I67" s="55">
        <v>336.42</v>
      </c>
      <c r="J67" s="55">
        <v>2</v>
      </c>
    </row>
    <row r="68" spans="1:12" ht="18.75" x14ac:dyDescent="0.25">
      <c r="A68" s="1">
        <v>48</v>
      </c>
      <c r="B68" s="1"/>
      <c r="C68" s="3" t="s">
        <v>76</v>
      </c>
      <c r="D68" s="2" t="s">
        <v>74</v>
      </c>
      <c r="E68" s="30">
        <v>23.86</v>
      </c>
      <c r="F68" s="30">
        <v>0</v>
      </c>
      <c r="G68" s="30">
        <f>22.16+319.84</f>
        <v>342</v>
      </c>
      <c r="H68" s="30">
        <v>0</v>
      </c>
      <c r="I68" s="55">
        <v>71.58</v>
      </c>
      <c r="J68" s="55">
        <v>0</v>
      </c>
    </row>
    <row r="69" spans="1:12" ht="18.75" x14ac:dyDescent="0.25">
      <c r="A69" s="3"/>
      <c r="B69" s="3" t="s">
        <v>75</v>
      </c>
      <c r="C69" s="3" t="s">
        <v>76</v>
      </c>
      <c r="D69" s="4" t="s">
        <v>73</v>
      </c>
      <c r="E69" s="47">
        <f t="shared" ref="E69:J69" si="25">+E67+E68</f>
        <v>138.86000000000001</v>
      </c>
      <c r="F69" s="47">
        <f t="shared" si="25"/>
        <v>0</v>
      </c>
      <c r="G69" s="47">
        <f t="shared" si="25"/>
        <v>1767</v>
      </c>
      <c r="H69" s="47">
        <f t="shared" si="25"/>
        <v>100</v>
      </c>
      <c r="I69" s="47">
        <f t="shared" si="25"/>
        <v>408</v>
      </c>
      <c r="J69" s="47">
        <f t="shared" si="25"/>
        <v>2</v>
      </c>
    </row>
    <row r="70" spans="1:12" ht="18.75" x14ac:dyDescent="0.25">
      <c r="A70" s="1">
        <v>51</v>
      </c>
      <c r="B70" s="1"/>
      <c r="C70" s="3" t="s">
        <v>80</v>
      </c>
      <c r="D70" s="2" t="s">
        <v>77</v>
      </c>
      <c r="E70" s="30">
        <v>76</v>
      </c>
      <c r="F70" s="30">
        <v>2</v>
      </c>
      <c r="G70" s="30">
        <v>920.51</v>
      </c>
      <c r="H70" s="30">
        <v>0</v>
      </c>
      <c r="I70" s="30">
        <v>228</v>
      </c>
      <c r="J70" s="30">
        <v>4</v>
      </c>
      <c r="K70">
        <f t="shared" ref="K70:K71" si="26">ROUND(E70*3,2)</f>
        <v>228</v>
      </c>
      <c r="L70">
        <f t="shared" ref="L70:L72" si="27">ROUND(F70*2,2)</f>
        <v>4</v>
      </c>
    </row>
    <row r="71" spans="1:12" ht="18.75" x14ac:dyDescent="0.25">
      <c r="A71" s="1">
        <v>52</v>
      </c>
      <c r="B71" s="1"/>
      <c r="C71" s="3" t="s">
        <v>80</v>
      </c>
      <c r="D71" s="2" t="s">
        <v>78</v>
      </c>
      <c r="E71" s="30">
        <v>163</v>
      </c>
      <c r="F71" s="30">
        <v>0</v>
      </c>
      <c r="G71" s="30">
        <v>2315.66</v>
      </c>
      <c r="H71" s="30">
        <v>0</v>
      </c>
      <c r="I71" s="30">
        <v>489</v>
      </c>
      <c r="J71" s="30">
        <v>0</v>
      </c>
      <c r="K71">
        <f t="shared" si="26"/>
        <v>489</v>
      </c>
      <c r="L71">
        <f t="shared" si="27"/>
        <v>0</v>
      </c>
    </row>
    <row r="72" spans="1:12" ht="18.75" x14ac:dyDescent="0.25">
      <c r="A72" s="3"/>
      <c r="B72" s="3" t="s">
        <v>79</v>
      </c>
      <c r="C72" s="3" t="s">
        <v>80</v>
      </c>
      <c r="D72" s="4" t="s">
        <v>77</v>
      </c>
      <c r="E72" s="5">
        <f t="shared" ref="E72:I72" si="28">+E70+E71</f>
        <v>239</v>
      </c>
      <c r="F72" s="5">
        <f t="shared" si="28"/>
        <v>2</v>
      </c>
      <c r="G72" s="5">
        <f t="shared" si="28"/>
        <v>3236.17</v>
      </c>
      <c r="H72" s="5">
        <f t="shared" si="28"/>
        <v>0</v>
      </c>
      <c r="I72" s="5">
        <f t="shared" si="28"/>
        <v>717</v>
      </c>
      <c r="J72" s="5">
        <v>4</v>
      </c>
      <c r="L72">
        <f t="shared" si="27"/>
        <v>4</v>
      </c>
    </row>
    <row r="73" spans="1:12" ht="18.75" x14ac:dyDescent="0.25">
      <c r="A73" s="1">
        <v>53</v>
      </c>
      <c r="B73" s="1"/>
      <c r="C73" s="3" t="s">
        <v>68</v>
      </c>
      <c r="D73" s="2" t="s">
        <v>81</v>
      </c>
      <c r="E73" s="30">
        <v>240</v>
      </c>
      <c r="F73" s="30">
        <v>40</v>
      </c>
      <c r="G73" s="30">
        <v>2608</v>
      </c>
      <c r="H73" s="30">
        <v>380</v>
      </c>
      <c r="I73" s="55">
        <v>667</v>
      </c>
      <c r="J73" s="55">
        <v>60</v>
      </c>
    </row>
    <row r="74" spans="1:12" ht="37.5" x14ac:dyDescent="0.25">
      <c r="A74" s="1">
        <v>54</v>
      </c>
      <c r="B74" s="1"/>
      <c r="C74" s="3" t="s">
        <v>68</v>
      </c>
      <c r="D74" s="8" t="s">
        <v>396</v>
      </c>
      <c r="E74" s="30">
        <v>150</v>
      </c>
      <c r="F74" s="30">
        <v>0</v>
      </c>
      <c r="G74" s="30">
        <v>1750</v>
      </c>
      <c r="H74" s="30">
        <v>0</v>
      </c>
      <c r="I74" s="55">
        <v>520</v>
      </c>
      <c r="J74" s="55">
        <v>0</v>
      </c>
    </row>
    <row r="75" spans="1:12" ht="18.75" x14ac:dyDescent="0.25">
      <c r="A75" s="1">
        <v>56</v>
      </c>
      <c r="B75" s="1"/>
      <c r="C75" s="3" t="s">
        <v>68</v>
      </c>
      <c r="D75" s="2" t="s">
        <v>82</v>
      </c>
      <c r="E75" s="30">
        <v>60</v>
      </c>
      <c r="F75" s="30">
        <v>0</v>
      </c>
      <c r="G75" s="30">
        <v>600</v>
      </c>
      <c r="H75" s="30">
        <v>0</v>
      </c>
      <c r="I75" s="55">
        <v>208.15</v>
      </c>
      <c r="J75" s="55">
        <v>0</v>
      </c>
    </row>
    <row r="76" spans="1:12" ht="18.75" x14ac:dyDescent="0.25">
      <c r="A76" s="3"/>
      <c r="B76" s="3" t="s">
        <v>83</v>
      </c>
      <c r="C76" s="3" t="s">
        <v>68</v>
      </c>
      <c r="D76" s="4" t="s">
        <v>81</v>
      </c>
      <c r="E76" s="47">
        <f t="shared" ref="E76:J76" si="29">+E73+E74+E75</f>
        <v>450</v>
      </c>
      <c r="F76" s="47">
        <f t="shared" si="29"/>
        <v>40</v>
      </c>
      <c r="G76" s="47">
        <f t="shared" si="29"/>
        <v>4958</v>
      </c>
      <c r="H76" s="47">
        <f t="shared" si="29"/>
        <v>380</v>
      </c>
      <c r="I76" s="47">
        <f t="shared" si="29"/>
        <v>1395.15</v>
      </c>
      <c r="J76" s="47">
        <f t="shared" si="29"/>
        <v>60</v>
      </c>
    </row>
    <row r="77" spans="1:12" ht="18.75" x14ac:dyDescent="0.25">
      <c r="A77" s="1">
        <v>57</v>
      </c>
      <c r="B77" s="1"/>
      <c r="C77" s="3" t="s">
        <v>68</v>
      </c>
      <c r="D77" s="2" t="s">
        <v>84</v>
      </c>
      <c r="E77" s="30">
        <v>290</v>
      </c>
      <c r="F77" s="30">
        <v>30</v>
      </c>
      <c r="G77" s="30">
        <v>3344</v>
      </c>
      <c r="H77" s="30">
        <v>350</v>
      </c>
      <c r="I77" s="30">
        <v>870</v>
      </c>
      <c r="J77" s="30">
        <v>60</v>
      </c>
      <c r="K77">
        <f t="shared" ref="K77:K80" si="30">ROUND(E77*3,2)</f>
        <v>870</v>
      </c>
      <c r="L77">
        <f t="shared" ref="L77:L79" si="31">ROUND(F77*2,2)</f>
        <v>60</v>
      </c>
    </row>
    <row r="78" spans="1:12" ht="18.75" x14ac:dyDescent="0.25">
      <c r="A78" s="1">
        <v>58</v>
      </c>
      <c r="B78" s="1"/>
      <c r="C78" s="3" t="s">
        <v>68</v>
      </c>
      <c r="D78" s="2" t="s">
        <v>85</v>
      </c>
      <c r="E78" s="30">
        <v>300</v>
      </c>
      <c r="F78" s="30">
        <v>0</v>
      </c>
      <c r="G78" s="30">
        <v>3500</v>
      </c>
      <c r="H78" s="30">
        <v>0</v>
      </c>
      <c r="I78" s="30">
        <v>900</v>
      </c>
      <c r="J78" s="30">
        <v>0</v>
      </c>
      <c r="K78">
        <f t="shared" si="30"/>
        <v>900</v>
      </c>
      <c r="L78">
        <f t="shared" si="31"/>
        <v>0</v>
      </c>
    </row>
    <row r="79" spans="1:12" ht="18.75" x14ac:dyDescent="0.25">
      <c r="A79" s="1">
        <v>59</v>
      </c>
      <c r="B79" s="1"/>
      <c r="C79" s="3" t="s">
        <v>68</v>
      </c>
      <c r="D79" s="37" t="s">
        <v>86</v>
      </c>
      <c r="E79" s="30">
        <v>0</v>
      </c>
      <c r="F79" s="30">
        <v>0</v>
      </c>
      <c r="G79" s="30"/>
      <c r="H79" s="30"/>
      <c r="I79" s="30">
        <v>0</v>
      </c>
      <c r="J79" s="30">
        <v>0</v>
      </c>
      <c r="K79">
        <f t="shared" si="30"/>
        <v>0</v>
      </c>
      <c r="L79">
        <f t="shared" si="31"/>
        <v>0</v>
      </c>
    </row>
    <row r="80" spans="1:12" ht="18.75" x14ac:dyDescent="0.25">
      <c r="A80" s="3"/>
      <c r="B80" s="3" t="s">
        <v>87</v>
      </c>
      <c r="C80" s="3" t="s">
        <v>68</v>
      </c>
      <c r="D80" s="4" t="s">
        <v>84</v>
      </c>
      <c r="E80" s="47">
        <f t="shared" ref="E80:J80" si="32">+E77+E78+E79</f>
        <v>590</v>
      </c>
      <c r="F80" s="47">
        <f t="shared" si="32"/>
        <v>30</v>
      </c>
      <c r="G80" s="47">
        <f t="shared" si="32"/>
        <v>6844</v>
      </c>
      <c r="H80" s="47">
        <f t="shared" si="32"/>
        <v>350</v>
      </c>
      <c r="I80" s="47">
        <f t="shared" si="32"/>
        <v>1770</v>
      </c>
      <c r="J80" s="47">
        <f t="shared" si="32"/>
        <v>60</v>
      </c>
      <c r="K80">
        <f t="shared" si="30"/>
        <v>1770</v>
      </c>
    </row>
    <row r="81" spans="1:14" ht="18.75" x14ac:dyDescent="0.25">
      <c r="A81" s="1">
        <v>60</v>
      </c>
      <c r="B81" s="1"/>
      <c r="C81" s="3" t="s">
        <v>91</v>
      </c>
      <c r="D81" s="2" t="s">
        <v>88</v>
      </c>
      <c r="E81" s="30">
        <v>200</v>
      </c>
      <c r="F81" s="30">
        <v>15</v>
      </c>
      <c r="G81" s="30">
        <v>2480</v>
      </c>
      <c r="H81" s="30">
        <v>160</v>
      </c>
      <c r="I81" s="55">
        <v>620</v>
      </c>
      <c r="J81" s="55">
        <v>80</v>
      </c>
    </row>
    <row r="82" spans="1:14" ht="18.75" x14ac:dyDescent="0.25">
      <c r="A82" s="1">
        <v>61</v>
      </c>
      <c r="B82" s="1"/>
      <c r="C82" s="3" t="s">
        <v>91</v>
      </c>
      <c r="D82" s="2" t="s">
        <v>89</v>
      </c>
      <c r="E82" s="30">
        <v>145</v>
      </c>
      <c r="F82" s="30">
        <v>0</v>
      </c>
      <c r="G82" s="30">
        <f>78.18+1725</f>
        <v>1803.18</v>
      </c>
      <c r="H82" s="30">
        <v>0</v>
      </c>
      <c r="I82" s="55">
        <v>450</v>
      </c>
      <c r="J82" s="55">
        <v>0</v>
      </c>
    </row>
    <row r="83" spans="1:14" s="34" customFormat="1" ht="18.75" x14ac:dyDescent="0.25">
      <c r="A83" s="3"/>
      <c r="B83" s="3" t="s">
        <v>90</v>
      </c>
      <c r="C83" s="3" t="s">
        <v>91</v>
      </c>
      <c r="D83" s="4" t="s">
        <v>88</v>
      </c>
      <c r="E83" s="47">
        <f t="shared" ref="E83:J83" si="33">+E81+E82</f>
        <v>345</v>
      </c>
      <c r="F83" s="47">
        <f t="shared" si="33"/>
        <v>15</v>
      </c>
      <c r="G83" s="47">
        <f t="shared" si="33"/>
        <v>4283.18</v>
      </c>
      <c r="H83" s="47">
        <f t="shared" si="33"/>
        <v>160</v>
      </c>
      <c r="I83" s="47">
        <f t="shared" si="33"/>
        <v>1070</v>
      </c>
      <c r="J83" s="47">
        <f t="shared" si="33"/>
        <v>80</v>
      </c>
    </row>
    <row r="84" spans="1:14" ht="18.75" x14ac:dyDescent="0.25">
      <c r="A84" s="1">
        <v>62</v>
      </c>
      <c r="B84" s="1"/>
      <c r="C84" s="3" t="s">
        <v>35</v>
      </c>
      <c r="D84" s="2" t="s">
        <v>92</v>
      </c>
      <c r="E84" s="30">
        <v>45</v>
      </c>
      <c r="F84" s="30">
        <v>0</v>
      </c>
      <c r="G84" s="30">
        <v>550</v>
      </c>
      <c r="H84" s="30">
        <v>0</v>
      </c>
      <c r="I84" s="30">
        <v>135</v>
      </c>
      <c r="J84" s="30">
        <v>0</v>
      </c>
      <c r="K84">
        <f t="shared" ref="K84:K89" si="34">ROUND(E84*3,2)</f>
        <v>135</v>
      </c>
      <c r="L84">
        <f t="shared" ref="L84:L89" si="35">ROUND(F84*2,2)</f>
        <v>0</v>
      </c>
    </row>
    <row r="85" spans="1:14" ht="37.5" x14ac:dyDescent="0.25">
      <c r="A85" s="1">
        <v>63</v>
      </c>
      <c r="B85" s="1"/>
      <c r="C85" s="3" t="s">
        <v>35</v>
      </c>
      <c r="D85" s="8" t="s">
        <v>397</v>
      </c>
      <c r="E85" s="30">
        <v>215</v>
      </c>
      <c r="F85" s="30">
        <v>0</v>
      </c>
      <c r="G85" s="30">
        <f>160+3004.86</f>
        <v>3164.86</v>
      </c>
      <c r="H85" s="30">
        <v>0</v>
      </c>
      <c r="I85" s="30">
        <v>645</v>
      </c>
      <c r="J85" s="30">
        <v>0</v>
      </c>
      <c r="K85">
        <f t="shared" si="34"/>
        <v>645</v>
      </c>
      <c r="L85">
        <f t="shared" si="35"/>
        <v>0</v>
      </c>
    </row>
    <row r="86" spans="1:14" ht="18.75" x14ac:dyDescent="0.25">
      <c r="A86" s="3"/>
      <c r="B86" s="3" t="s">
        <v>93</v>
      </c>
      <c r="C86" s="3" t="s">
        <v>35</v>
      </c>
      <c r="D86" s="2" t="s">
        <v>92</v>
      </c>
      <c r="E86" s="47">
        <f t="shared" ref="E86:J86" si="36">+E84+E85</f>
        <v>260</v>
      </c>
      <c r="F86" s="47">
        <f t="shared" si="36"/>
        <v>0</v>
      </c>
      <c r="G86" s="47">
        <f t="shared" si="36"/>
        <v>3714.86</v>
      </c>
      <c r="H86" s="47">
        <f t="shared" si="36"/>
        <v>0</v>
      </c>
      <c r="I86" s="47">
        <f t="shared" si="36"/>
        <v>780</v>
      </c>
      <c r="J86" s="47">
        <f t="shared" si="36"/>
        <v>0</v>
      </c>
      <c r="K86">
        <f t="shared" si="34"/>
        <v>780</v>
      </c>
      <c r="L86">
        <f t="shared" si="35"/>
        <v>0</v>
      </c>
    </row>
    <row r="87" spans="1:14" ht="18.75" x14ac:dyDescent="0.25">
      <c r="A87" s="3">
        <v>65</v>
      </c>
      <c r="B87" s="3" t="s">
        <v>94</v>
      </c>
      <c r="C87" s="3" t="s">
        <v>95</v>
      </c>
      <c r="D87" s="4" t="s">
        <v>96</v>
      </c>
      <c r="E87" s="30">
        <v>65</v>
      </c>
      <c r="F87" s="30">
        <v>0</v>
      </c>
      <c r="G87" s="30">
        <v>750</v>
      </c>
      <c r="H87" s="30"/>
      <c r="I87" s="30">
        <v>195</v>
      </c>
      <c r="J87" s="44">
        <v>0</v>
      </c>
      <c r="K87">
        <f t="shared" si="34"/>
        <v>195</v>
      </c>
      <c r="L87">
        <f t="shared" si="35"/>
        <v>0</v>
      </c>
    </row>
    <row r="88" spans="1:14" ht="18.75" x14ac:dyDescent="0.25">
      <c r="A88" s="3">
        <v>66</v>
      </c>
      <c r="B88" s="3" t="s">
        <v>97</v>
      </c>
      <c r="C88" s="3" t="s">
        <v>98</v>
      </c>
      <c r="D88" s="4" t="s">
        <v>99</v>
      </c>
      <c r="E88" s="30">
        <v>34.54</v>
      </c>
      <c r="F88" s="30">
        <v>0</v>
      </c>
      <c r="G88" s="30">
        <v>470</v>
      </c>
      <c r="H88" s="30"/>
      <c r="I88" s="55">
        <v>130</v>
      </c>
      <c r="J88" s="44">
        <v>0</v>
      </c>
      <c r="L88">
        <f t="shared" si="35"/>
        <v>0</v>
      </c>
    </row>
    <row r="89" spans="1:14" ht="37.5" x14ac:dyDescent="0.25">
      <c r="A89" s="3"/>
      <c r="B89" s="3" t="s">
        <v>100</v>
      </c>
      <c r="C89" s="3" t="s">
        <v>65</v>
      </c>
      <c r="D89" s="8" t="s">
        <v>398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44">
        <v>0</v>
      </c>
      <c r="K89">
        <f t="shared" si="34"/>
        <v>0</v>
      </c>
      <c r="L89">
        <f t="shared" si="35"/>
        <v>0</v>
      </c>
    </row>
    <row r="90" spans="1:14" s="31" customFormat="1" ht="18.75" x14ac:dyDescent="0.25">
      <c r="A90" s="14"/>
      <c r="B90" s="14"/>
      <c r="C90" s="14"/>
      <c r="D90" s="49" t="s">
        <v>101</v>
      </c>
      <c r="E90" s="23">
        <f t="shared" ref="E90:J90" si="37">+E8+E11+E14+E17+E27+E30+E34+E37+E40+E44+E45+E46+E50+E53+E57+E60+E63+E66+E69+E72+E76+E80+E83+E86+E87+E88+E89</f>
        <v>8757.4000000000015</v>
      </c>
      <c r="F90" s="23">
        <f t="shared" si="37"/>
        <v>3835.5</v>
      </c>
      <c r="G90" s="23">
        <f t="shared" si="37"/>
        <v>116842.48</v>
      </c>
      <c r="H90" s="23">
        <f t="shared" si="37"/>
        <v>47156</v>
      </c>
      <c r="I90" s="23">
        <f t="shared" si="37"/>
        <v>26994.65</v>
      </c>
      <c r="J90" s="23">
        <f t="shared" si="37"/>
        <v>7978</v>
      </c>
      <c r="L90" s="43"/>
      <c r="N90" s="43"/>
    </row>
    <row r="91" spans="1:14" ht="18.75" x14ac:dyDescent="0.25">
      <c r="A91" s="17">
        <v>1</v>
      </c>
      <c r="B91" s="17" t="s">
        <v>102</v>
      </c>
      <c r="C91" s="17" t="s">
        <v>103</v>
      </c>
      <c r="D91" s="18" t="s">
        <v>104</v>
      </c>
      <c r="E91" s="30">
        <v>200</v>
      </c>
      <c r="F91" s="30">
        <v>50</v>
      </c>
      <c r="G91" s="30">
        <v>2500</v>
      </c>
      <c r="H91" s="30">
        <v>350</v>
      </c>
      <c r="I91" s="55">
        <v>600</v>
      </c>
      <c r="J91" s="55">
        <v>50</v>
      </c>
    </row>
    <row r="92" spans="1:14" ht="18.75" x14ac:dyDescent="0.25">
      <c r="A92" s="1">
        <v>2</v>
      </c>
      <c r="B92" s="1"/>
      <c r="C92" s="3" t="s">
        <v>65</v>
      </c>
      <c r="D92" s="2" t="s">
        <v>105</v>
      </c>
      <c r="E92" s="30">
        <v>135</v>
      </c>
      <c r="F92" s="30">
        <v>25</v>
      </c>
      <c r="G92" s="30">
        <v>1700</v>
      </c>
      <c r="H92" s="30">
        <v>150</v>
      </c>
      <c r="I92" s="55">
        <v>410</v>
      </c>
      <c r="J92" s="55">
        <v>75</v>
      </c>
    </row>
    <row r="93" spans="1:14" ht="18.75" x14ac:dyDescent="0.25">
      <c r="A93" s="1">
        <v>3</v>
      </c>
      <c r="B93" s="1"/>
      <c r="C93" s="3" t="s">
        <v>65</v>
      </c>
      <c r="D93" s="2" t="s">
        <v>106</v>
      </c>
      <c r="E93" s="30">
        <v>54</v>
      </c>
      <c r="F93" s="30">
        <v>0</v>
      </c>
      <c r="G93" s="30">
        <v>650</v>
      </c>
      <c r="H93" s="30">
        <v>0</v>
      </c>
      <c r="I93" s="55">
        <v>46</v>
      </c>
      <c r="J93" s="55">
        <v>0</v>
      </c>
    </row>
    <row r="94" spans="1:14" ht="18.75" x14ac:dyDescent="0.25">
      <c r="A94" s="3"/>
      <c r="B94" s="3" t="s">
        <v>107</v>
      </c>
      <c r="C94" s="3" t="s">
        <v>65</v>
      </c>
      <c r="D94" s="4" t="s">
        <v>105</v>
      </c>
      <c r="E94" s="5">
        <f t="shared" ref="E94:J94" si="38">+E92+E93</f>
        <v>189</v>
      </c>
      <c r="F94" s="5">
        <f t="shared" si="38"/>
        <v>25</v>
      </c>
      <c r="G94" s="5">
        <f t="shared" si="38"/>
        <v>2350</v>
      </c>
      <c r="H94" s="5">
        <f t="shared" si="38"/>
        <v>150</v>
      </c>
      <c r="I94" s="5">
        <f t="shared" si="38"/>
        <v>456</v>
      </c>
      <c r="J94" s="5">
        <f t="shared" si="38"/>
        <v>75</v>
      </c>
    </row>
    <row r="95" spans="1:14" ht="18.75" x14ac:dyDescent="0.25">
      <c r="A95" s="3">
        <v>4</v>
      </c>
      <c r="B95" s="3" t="s">
        <v>108</v>
      </c>
      <c r="C95" s="3" t="s">
        <v>35</v>
      </c>
      <c r="D95" s="4" t="s">
        <v>109</v>
      </c>
      <c r="E95" s="30">
        <v>135</v>
      </c>
      <c r="F95" s="30">
        <v>125</v>
      </c>
      <c r="G95" s="30">
        <v>1925</v>
      </c>
      <c r="H95" s="30">
        <v>670</v>
      </c>
      <c r="I95" s="55">
        <v>425</v>
      </c>
      <c r="J95" s="55">
        <v>75</v>
      </c>
    </row>
    <row r="96" spans="1:14" ht="18.75" x14ac:dyDescent="0.25">
      <c r="A96" s="3">
        <v>5</v>
      </c>
      <c r="B96" s="3" t="s">
        <v>110</v>
      </c>
      <c r="C96" s="3" t="s">
        <v>111</v>
      </c>
      <c r="D96" s="4" t="s">
        <v>112</v>
      </c>
      <c r="E96" s="30">
        <v>60</v>
      </c>
      <c r="F96" s="30">
        <v>0.8</v>
      </c>
      <c r="G96" s="30">
        <v>650</v>
      </c>
      <c r="H96" s="30">
        <v>7.5</v>
      </c>
      <c r="I96" s="30">
        <v>180</v>
      </c>
      <c r="J96" s="30">
        <v>1.6</v>
      </c>
      <c r="K96">
        <f t="shared" ref="K96:K107" si="39">ROUND(E96*3,2)</f>
        <v>180</v>
      </c>
      <c r="L96">
        <f t="shared" ref="L96:L107" si="40">ROUND(F96*2,2)</f>
        <v>1.6</v>
      </c>
    </row>
    <row r="97" spans="1:12" ht="18.75" x14ac:dyDescent="0.25">
      <c r="A97" s="1">
        <v>6</v>
      </c>
      <c r="B97" s="1"/>
      <c r="C97" s="3" t="s">
        <v>116</v>
      </c>
      <c r="D97" s="2" t="s">
        <v>113</v>
      </c>
      <c r="E97" s="30">
        <v>273</v>
      </c>
      <c r="F97" s="30">
        <v>300</v>
      </c>
      <c r="G97" s="30">
        <v>4000</v>
      </c>
      <c r="H97" s="30">
        <v>5000</v>
      </c>
      <c r="I97" s="30">
        <v>819</v>
      </c>
      <c r="J97" s="30">
        <v>600</v>
      </c>
      <c r="K97">
        <f t="shared" si="39"/>
        <v>819</v>
      </c>
      <c r="L97">
        <f t="shared" si="40"/>
        <v>600</v>
      </c>
    </row>
    <row r="98" spans="1:12" ht="18.75" x14ac:dyDescent="0.25">
      <c r="A98" s="1">
        <v>7</v>
      </c>
      <c r="B98" s="1"/>
      <c r="C98" s="3" t="s">
        <v>116</v>
      </c>
      <c r="D98" s="2" t="s">
        <v>114</v>
      </c>
      <c r="E98" s="30">
        <v>48</v>
      </c>
      <c r="F98" s="30">
        <v>0</v>
      </c>
      <c r="G98" s="30">
        <v>657</v>
      </c>
      <c r="H98" s="30"/>
      <c r="I98" s="30">
        <v>144</v>
      </c>
      <c r="J98" s="30">
        <v>0</v>
      </c>
      <c r="K98">
        <f t="shared" si="39"/>
        <v>144</v>
      </c>
      <c r="L98">
        <f t="shared" si="40"/>
        <v>0</v>
      </c>
    </row>
    <row r="99" spans="1:12" ht="18.75" x14ac:dyDescent="0.25">
      <c r="A99" s="3"/>
      <c r="B99" s="3" t="s">
        <v>115</v>
      </c>
      <c r="C99" s="3" t="s">
        <v>116</v>
      </c>
      <c r="D99" s="4" t="s">
        <v>113</v>
      </c>
      <c r="E99" s="5">
        <f t="shared" ref="E99:J99" si="41">+E97+E98</f>
        <v>321</v>
      </c>
      <c r="F99" s="5">
        <f t="shared" si="41"/>
        <v>300</v>
      </c>
      <c r="G99" s="5">
        <f t="shared" si="41"/>
        <v>4657</v>
      </c>
      <c r="H99" s="5">
        <f t="shared" si="41"/>
        <v>5000</v>
      </c>
      <c r="I99" s="5">
        <f t="shared" si="41"/>
        <v>963</v>
      </c>
      <c r="J99" s="5">
        <f t="shared" si="41"/>
        <v>600</v>
      </c>
      <c r="K99">
        <f t="shared" si="39"/>
        <v>963</v>
      </c>
    </row>
    <row r="100" spans="1:12" ht="18.75" x14ac:dyDescent="0.25">
      <c r="A100" s="1">
        <v>8</v>
      </c>
      <c r="B100" s="1"/>
      <c r="C100" s="3" t="s">
        <v>120</v>
      </c>
      <c r="D100" s="2" t="s">
        <v>117</v>
      </c>
      <c r="E100" s="30">
        <v>350</v>
      </c>
      <c r="F100" s="30">
        <v>250</v>
      </c>
      <c r="G100" s="30">
        <v>4500</v>
      </c>
      <c r="H100" s="30">
        <v>3500</v>
      </c>
      <c r="I100" s="30">
        <v>1050</v>
      </c>
      <c r="J100" s="30">
        <v>500</v>
      </c>
      <c r="K100">
        <f t="shared" si="39"/>
        <v>1050</v>
      </c>
      <c r="L100">
        <f t="shared" si="40"/>
        <v>500</v>
      </c>
    </row>
    <row r="101" spans="1:12" ht="18.75" x14ac:dyDescent="0.25">
      <c r="A101" s="1">
        <v>9</v>
      </c>
      <c r="B101" s="1"/>
      <c r="C101" s="3" t="s">
        <v>120</v>
      </c>
      <c r="D101" s="2" t="s">
        <v>118</v>
      </c>
      <c r="E101" s="30">
        <v>70</v>
      </c>
      <c r="F101" s="30">
        <v>0</v>
      </c>
      <c r="G101" s="30">
        <f>636.8+88</f>
        <v>724.8</v>
      </c>
      <c r="H101" s="30"/>
      <c r="I101" s="30">
        <v>210</v>
      </c>
      <c r="J101" s="30">
        <v>0</v>
      </c>
      <c r="K101">
        <f t="shared" si="39"/>
        <v>210</v>
      </c>
      <c r="L101">
        <f t="shared" si="40"/>
        <v>0</v>
      </c>
    </row>
    <row r="102" spans="1:12" ht="18.75" x14ac:dyDescent="0.25">
      <c r="A102" s="3"/>
      <c r="B102" s="3" t="s">
        <v>119</v>
      </c>
      <c r="C102" s="3" t="s">
        <v>120</v>
      </c>
      <c r="D102" s="4" t="s">
        <v>117</v>
      </c>
      <c r="E102" s="5">
        <f t="shared" ref="E102:J102" si="42">+E100+E101</f>
        <v>420</v>
      </c>
      <c r="F102" s="5">
        <f t="shared" si="42"/>
        <v>250</v>
      </c>
      <c r="G102" s="5">
        <f t="shared" si="42"/>
        <v>5224.8</v>
      </c>
      <c r="H102" s="5">
        <f t="shared" si="42"/>
        <v>3500</v>
      </c>
      <c r="I102" s="5">
        <f t="shared" si="42"/>
        <v>1260</v>
      </c>
      <c r="J102" s="5">
        <f t="shared" si="42"/>
        <v>500</v>
      </c>
      <c r="K102">
        <f t="shared" si="39"/>
        <v>1260</v>
      </c>
      <c r="L102">
        <f t="shared" si="40"/>
        <v>500</v>
      </c>
    </row>
    <row r="103" spans="1:12" ht="18.75" x14ac:dyDescent="0.25">
      <c r="A103" s="1">
        <v>10</v>
      </c>
      <c r="B103" s="1"/>
      <c r="C103" s="3" t="s">
        <v>116</v>
      </c>
      <c r="D103" s="2" t="s">
        <v>121</v>
      </c>
      <c r="E103" s="30">
        <v>180</v>
      </c>
      <c r="F103" s="30">
        <v>20</v>
      </c>
      <c r="G103" s="30">
        <v>2600</v>
      </c>
      <c r="H103" s="30">
        <v>400</v>
      </c>
      <c r="I103" s="30">
        <v>540</v>
      </c>
      <c r="J103" s="30">
        <v>40</v>
      </c>
      <c r="K103">
        <f t="shared" si="39"/>
        <v>540</v>
      </c>
      <c r="L103">
        <f t="shared" si="40"/>
        <v>40</v>
      </c>
    </row>
    <row r="104" spans="1:12" ht="37.5" x14ac:dyDescent="0.25">
      <c r="A104" s="1">
        <v>11</v>
      </c>
      <c r="B104" s="1"/>
      <c r="C104" s="3" t="s">
        <v>116</v>
      </c>
      <c r="D104" s="2" t="s">
        <v>122</v>
      </c>
      <c r="E104" s="30">
        <v>30</v>
      </c>
      <c r="F104" s="30">
        <v>0</v>
      </c>
      <c r="G104" s="30">
        <v>300</v>
      </c>
      <c r="H104" s="30">
        <v>0</v>
      </c>
      <c r="I104" s="30">
        <v>90</v>
      </c>
      <c r="J104" s="30">
        <v>0</v>
      </c>
      <c r="K104">
        <f t="shared" si="39"/>
        <v>90</v>
      </c>
      <c r="L104">
        <f t="shared" si="40"/>
        <v>0</v>
      </c>
    </row>
    <row r="105" spans="1:12" ht="18.75" x14ac:dyDescent="0.25">
      <c r="A105" s="3"/>
      <c r="B105" s="3" t="s">
        <v>123</v>
      </c>
      <c r="C105" s="3" t="s">
        <v>116</v>
      </c>
      <c r="D105" s="4" t="s">
        <v>121</v>
      </c>
      <c r="E105" s="5">
        <f t="shared" ref="E105:J105" si="43">+E103+E104</f>
        <v>210</v>
      </c>
      <c r="F105" s="5">
        <f t="shared" si="43"/>
        <v>20</v>
      </c>
      <c r="G105" s="5">
        <f t="shared" si="43"/>
        <v>2900</v>
      </c>
      <c r="H105" s="5">
        <f t="shared" si="43"/>
        <v>400</v>
      </c>
      <c r="I105" s="5">
        <f t="shared" si="43"/>
        <v>630</v>
      </c>
      <c r="J105" s="5">
        <f t="shared" si="43"/>
        <v>40</v>
      </c>
      <c r="K105">
        <f t="shared" si="39"/>
        <v>630</v>
      </c>
      <c r="L105">
        <f t="shared" si="40"/>
        <v>40</v>
      </c>
    </row>
    <row r="106" spans="1:12" ht="18.75" x14ac:dyDescent="0.25">
      <c r="A106" s="1">
        <v>12</v>
      </c>
      <c r="B106" s="1"/>
      <c r="C106" s="3" t="s">
        <v>76</v>
      </c>
      <c r="D106" s="2" t="s">
        <v>124</v>
      </c>
      <c r="E106" s="30">
        <v>600</v>
      </c>
      <c r="F106" s="30">
        <v>400</v>
      </c>
      <c r="G106" s="30">
        <v>7000</v>
      </c>
      <c r="H106" s="30">
        <v>5500</v>
      </c>
      <c r="I106" s="55">
        <v>1800</v>
      </c>
      <c r="J106" s="55">
        <v>1400</v>
      </c>
    </row>
    <row r="107" spans="1:12" ht="18.75" x14ac:dyDescent="0.25">
      <c r="A107" s="1">
        <v>13</v>
      </c>
      <c r="B107" s="1"/>
      <c r="C107" s="3" t="s">
        <v>76</v>
      </c>
      <c r="D107" s="2" t="s">
        <v>125</v>
      </c>
      <c r="E107" s="30">
        <v>145</v>
      </c>
      <c r="F107" s="30">
        <v>0</v>
      </c>
      <c r="G107" s="30">
        <f>230+2200</f>
        <v>2430</v>
      </c>
      <c r="H107" s="30"/>
      <c r="I107" s="30">
        <v>435</v>
      </c>
      <c r="J107" s="30">
        <v>0</v>
      </c>
      <c r="K107">
        <f t="shared" si="39"/>
        <v>435</v>
      </c>
      <c r="L107">
        <f t="shared" si="40"/>
        <v>0</v>
      </c>
    </row>
    <row r="108" spans="1:12" ht="18.75" x14ac:dyDescent="0.25">
      <c r="A108" s="3"/>
      <c r="B108" s="3" t="s">
        <v>126</v>
      </c>
      <c r="C108" s="3" t="s">
        <v>76</v>
      </c>
      <c r="D108" s="4" t="s">
        <v>124</v>
      </c>
      <c r="E108" s="5">
        <f t="shared" ref="E108:J108" si="44">+E106+E107</f>
        <v>745</v>
      </c>
      <c r="F108" s="5">
        <f t="shared" si="44"/>
        <v>400</v>
      </c>
      <c r="G108" s="5">
        <f t="shared" si="44"/>
        <v>9430</v>
      </c>
      <c r="H108" s="5">
        <f t="shared" si="44"/>
        <v>5500</v>
      </c>
      <c r="I108" s="5">
        <f t="shared" si="44"/>
        <v>2235</v>
      </c>
      <c r="J108" s="5">
        <f t="shared" si="44"/>
        <v>1400</v>
      </c>
    </row>
    <row r="109" spans="1:12" ht="18.75" x14ac:dyDescent="0.25">
      <c r="A109" s="1">
        <v>14</v>
      </c>
      <c r="B109" s="1"/>
      <c r="C109" s="3" t="s">
        <v>116</v>
      </c>
      <c r="D109" s="2" t="s">
        <v>127</v>
      </c>
      <c r="E109" s="30">
        <v>121</v>
      </c>
      <c r="F109" s="30">
        <v>2</v>
      </c>
      <c r="G109" s="30">
        <v>1810</v>
      </c>
      <c r="H109" s="30">
        <v>160</v>
      </c>
      <c r="I109" s="55">
        <v>441</v>
      </c>
      <c r="J109" s="55">
        <v>102</v>
      </c>
    </row>
    <row r="110" spans="1:12" ht="18.75" x14ac:dyDescent="0.25">
      <c r="A110" s="1">
        <v>15</v>
      </c>
      <c r="B110" s="1"/>
      <c r="C110" s="3" t="s">
        <v>116</v>
      </c>
      <c r="D110" s="2" t="s">
        <v>128</v>
      </c>
      <c r="E110" s="30">
        <v>45</v>
      </c>
      <c r="F110" s="30">
        <v>0</v>
      </c>
      <c r="G110" s="30">
        <v>555.70000000000005</v>
      </c>
      <c r="H110" s="30"/>
      <c r="I110" s="55">
        <v>140</v>
      </c>
      <c r="J110" s="55">
        <v>0</v>
      </c>
    </row>
    <row r="111" spans="1:12" ht="18.75" x14ac:dyDescent="0.25">
      <c r="A111" s="3"/>
      <c r="B111" s="3" t="s">
        <v>129</v>
      </c>
      <c r="C111" s="3" t="s">
        <v>116</v>
      </c>
      <c r="D111" s="4" t="s">
        <v>127</v>
      </c>
      <c r="E111" s="5">
        <f t="shared" ref="E111:J111" si="45">+E109+E110</f>
        <v>166</v>
      </c>
      <c r="F111" s="5">
        <f t="shared" si="45"/>
        <v>2</v>
      </c>
      <c r="G111" s="5">
        <f t="shared" si="45"/>
        <v>2365.6999999999998</v>
      </c>
      <c r="H111" s="5">
        <f t="shared" si="45"/>
        <v>160</v>
      </c>
      <c r="I111" s="5">
        <f t="shared" si="45"/>
        <v>581</v>
      </c>
      <c r="J111" s="5">
        <f t="shared" si="45"/>
        <v>102</v>
      </c>
    </row>
    <row r="112" spans="1:12" ht="18.75" x14ac:dyDescent="0.25">
      <c r="A112" s="1">
        <v>16</v>
      </c>
      <c r="B112" s="1"/>
      <c r="C112" s="3" t="s">
        <v>35</v>
      </c>
      <c r="D112" s="2" t="s">
        <v>130</v>
      </c>
      <c r="E112" s="30">
        <v>145</v>
      </c>
      <c r="F112" s="30">
        <v>10</v>
      </c>
      <c r="G112" s="30">
        <v>2100</v>
      </c>
      <c r="H112" s="30">
        <v>100</v>
      </c>
      <c r="I112" s="58">
        <v>500</v>
      </c>
      <c r="J112" s="58">
        <v>30</v>
      </c>
    </row>
    <row r="113" spans="1:12" ht="18.75" x14ac:dyDescent="0.25">
      <c r="A113" s="1">
        <v>17</v>
      </c>
      <c r="B113" s="1"/>
      <c r="C113" s="3" t="s">
        <v>35</v>
      </c>
      <c r="D113" s="2" t="s">
        <v>131</v>
      </c>
      <c r="E113" s="30">
        <v>145</v>
      </c>
      <c r="F113" s="30">
        <v>0</v>
      </c>
      <c r="G113" s="30">
        <f>187.45+2604.24</f>
        <v>2791.6899999999996</v>
      </c>
      <c r="H113" s="30"/>
      <c r="I113" s="58">
        <v>230</v>
      </c>
      <c r="J113" s="58">
        <v>0</v>
      </c>
    </row>
    <row r="114" spans="1:12" ht="18.75" x14ac:dyDescent="0.25">
      <c r="A114" s="3"/>
      <c r="B114" s="3" t="s">
        <v>132</v>
      </c>
      <c r="C114" s="3" t="s">
        <v>35</v>
      </c>
      <c r="D114" s="4" t="s">
        <v>130</v>
      </c>
      <c r="E114" s="5">
        <f t="shared" ref="E114:J114" si="46">+E112+E113</f>
        <v>290</v>
      </c>
      <c r="F114" s="5">
        <f t="shared" si="46"/>
        <v>10</v>
      </c>
      <c r="G114" s="5">
        <f t="shared" si="46"/>
        <v>4891.6899999999996</v>
      </c>
      <c r="H114" s="5">
        <f t="shared" si="46"/>
        <v>100</v>
      </c>
      <c r="I114" s="5">
        <f t="shared" si="46"/>
        <v>730</v>
      </c>
      <c r="J114" s="5">
        <f t="shared" si="46"/>
        <v>30</v>
      </c>
    </row>
    <row r="115" spans="1:12" ht="18.75" x14ac:dyDescent="0.25">
      <c r="A115" s="3">
        <v>18</v>
      </c>
      <c r="B115" s="3" t="s">
        <v>133</v>
      </c>
      <c r="C115" s="3" t="s">
        <v>49</v>
      </c>
      <c r="D115" s="8" t="s">
        <v>134</v>
      </c>
      <c r="E115" s="30">
        <v>80</v>
      </c>
      <c r="F115" s="30">
        <v>0</v>
      </c>
      <c r="G115" s="30">
        <v>1080.0999999999999</v>
      </c>
      <c r="H115" s="30"/>
      <c r="I115" s="55">
        <v>258</v>
      </c>
      <c r="J115" s="55">
        <v>0</v>
      </c>
    </row>
    <row r="116" spans="1:12" ht="18.75" x14ac:dyDescent="0.25">
      <c r="A116" s="1">
        <v>19</v>
      </c>
      <c r="B116" s="1"/>
      <c r="C116" s="3" t="s">
        <v>49</v>
      </c>
      <c r="D116" s="2" t="s">
        <v>135</v>
      </c>
      <c r="E116" s="30">
        <v>58</v>
      </c>
      <c r="F116" s="30">
        <v>2</v>
      </c>
      <c r="G116" s="30">
        <v>760</v>
      </c>
      <c r="H116" s="30">
        <v>240</v>
      </c>
      <c r="I116" s="30">
        <v>174</v>
      </c>
      <c r="J116" s="30">
        <v>4</v>
      </c>
      <c r="K116">
        <f t="shared" ref="K116:K120" si="47">ROUND(E116*3,2)</f>
        <v>174</v>
      </c>
      <c r="L116">
        <f>ROUND(F116*2,2)</f>
        <v>4</v>
      </c>
    </row>
    <row r="117" spans="1:12" ht="37.5" x14ac:dyDescent="0.25">
      <c r="A117" s="1">
        <v>20</v>
      </c>
      <c r="B117" s="1"/>
      <c r="C117" s="3" t="s">
        <v>49</v>
      </c>
      <c r="D117" s="2" t="s">
        <v>136</v>
      </c>
      <c r="E117" s="30">
        <v>40</v>
      </c>
      <c r="F117" s="30">
        <v>0</v>
      </c>
      <c r="G117" s="30">
        <v>585</v>
      </c>
      <c r="H117" s="30"/>
      <c r="I117" s="30">
        <v>120</v>
      </c>
      <c r="J117" s="30">
        <v>0</v>
      </c>
      <c r="K117">
        <f t="shared" si="47"/>
        <v>120</v>
      </c>
      <c r="L117">
        <f t="shared" ref="L117:L120" si="48">ROUND(F117*2,2)</f>
        <v>0</v>
      </c>
    </row>
    <row r="118" spans="1:12" ht="18.75" x14ac:dyDescent="0.25">
      <c r="A118" s="3"/>
      <c r="B118" s="3" t="s">
        <v>137</v>
      </c>
      <c r="C118" s="3" t="s">
        <v>49</v>
      </c>
      <c r="D118" s="4" t="s">
        <v>135</v>
      </c>
      <c r="E118" s="5">
        <f t="shared" ref="E118:J118" si="49">+E116+E117</f>
        <v>98</v>
      </c>
      <c r="F118" s="5">
        <f t="shared" si="49"/>
        <v>2</v>
      </c>
      <c r="G118" s="5">
        <f t="shared" si="49"/>
        <v>1345</v>
      </c>
      <c r="H118" s="5">
        <f t="shared" si="49"/>
        <v>240</v>
      </c>
      <c r="I118" s="5">
        <f t="shared" si="49"/>
        <v>294</v>
      </c>
      <c r="J118" s="5">
        <f t="shared" si="49"/>
        <v>4</v>
      </c>
      <c r="K118">
        <f t="shared" si="47"/>
        <v>294</v>
      </c>
      <c r="L118">
        <f>ROUND(F118*2,2)</f>
        <v>4</v>
      </c>
    </row>
    <row r="119" spans="1:12" ht="18.75" x14ac:dyDescent="0.25">
      <c r="A119" s="3">
        <v>21</v>
      </c>
      <c r="B119" s="3" t="s">
        <v>138</v>
      </c>
      <c r="C119" s="3" t="s">
        <v>8</v>
      </c>
      <c r="D119" s="4" t="s">
        <v>139</v>
      </c>
      <c r="E119" s="30">
        <v>80</v>
      </c>
      <c r="F119" s="30">
        <v>48</v>
      </c>
      <c r="G119" s="30">
        <v>1020</v>
      </c>
      <c r="H119" s="30">
        <v>145</v>
      </c>
      <c r="I119" s="30">
        <v>240</v>
      </c>
      <c r="J119" s="30">
        <v>96</v>
      </c>
      <c r="K119">
        <f t="shared" si="47"/>
        <v>240</v>
      </c>
      <c r="L119">
        <f t="shared" si="48"/>
        <v>96</v>
      </c>
    </row>
    <row r="120" spans="1:12" ht="18.75" x14ac:dyDescent="0.25">
      <c r="A120" s="3">
        <v>22</v>
      </c>
      <c r="B120" s="3" t="s">
        <v>140</v>
      </c>
      <c r="C120" s="3" t="s">
        <v>8</v>
      </c>
      <c r="D120" s="8" t="s">
        <v>141</v>
      </c>
      <c r="E120" s="30">
        <v>65</v>
      </c>
      <c r="F120" s="30">
        <v>0</v>
      </c>
      <c r="G120" s="30">
        <v>810</v>
      </c>
      <c r="H120" s="30"/>
      <c r="I120" s="30">
        <v>195</v>
      </c>
      <c r="J120" s="30">
        <v>0</v>
      </c>
      <c r="K120">
        <f t="shared" si="47"/>
        <v>195</v>
      </c>
      <c r="L120">
        <f t="shared" si="48"/>
        <v>0</v>
      </c>
    </row>
    <row r="121" spans="1:12" ht="18.75" x14ac:dyDescent="0.25">
      <c r="A121" s="1">
        <v>23</v>
      </c>
      <c r="B121" s="1"/>
      <c r="C121" s="3" t="s">
        <v>59</v>
      </c>
      <c r="D121" s="2" t="s">
        <v>142</v>
      </c>
      <c r="E121" s="30">
        <v>40.86</v>
      </c>
      <c r="F121" s="30">
        <v>1.3</v>
      </c>
      <c r="G121" s="30">
        <v>650</v>
      </c>
      <c r="H121" s="30">
        <v>30</v>
      </c>
      <c r="I121" s="55">
        <v>150</v>
      </c>
      <c r="J121" s="55">
        <v>21.1</v>
      </c>
    </row>
    <row r="122" spans="1:12" ht="18.75" x14ac:dyDescent="0.25">
      <c r="A122" s="1">
        <v>24</v>
      </c>
      <c r="B122" s="1"/>
      <c r="C122" s="3" t="s">
        <v>59</v>
      </c>
      <c r="D122" s="2" t="s">
        <v>143</v>
      </c>
      <c r="E122" s="30">
        <v>95.14</v>
      </c>
      <c r="F122" s="30">
        <v>0</v>
      </c>
      <c r="G122" s="30">
        <v>1100</v>
      </c>
      <c r="H122" s="30">
        <v>0</v>
      </c>
      <c r="I122" s="55">
        <v>300</v>
      </c>
      <c r="J122" s="55">
        <v>0</v>
      </c>
    </row>
    <row r="123" spans="1:12" ht="18.75" x14ac:dyDescent="0.25">
      <c r="A123" s="3"/>
      <c r="B123" s="3" t="s">
        <v>144</v>
      </c>
      <c r="C123" s="3" t="s">
        <v>59</v>
      </c>
      <c r="D123" s="4" t="s">
        <v>142</v>
      </c>
      <c r="E123" s="5">
        <f t="shared" ref="E123:J123" si="50">+E121+E122</f>
        <v>136</v>
      </c>
      <c r="F123" s="5">
        <f t="shared" si="50"/>
        <v>1.3</v>
      </c>
      <c r="G123" s="5">
        <f t="shared" si="50"/>
        <v>1750</v>
      </c>
      <c r="H123" s="5">
        <f t="shared" si="50"/>
        <v>30</v>
      </c>
      <c r="I123" s="5">
        <f t="shared" si="50"/>
        <v>450</v>
      </c>
      <c r="J123" s="5">
        <f t="shared" si="50"/>
        <v>21.1</v>
      </c>
    </row>
    <row r="124" spans="1:12" ht="18.75" x14ac:dyDescent="0.25">
      <c r="A124" s="1">
        <v>25</v>
      </c>
      <c r="B124" s="1"/>
      <c r="C124" s="3" t="s">
        <v>120</v>
      </c>
      <c r="D124" s="2" t="s">
        <v>145</v>
      </c>
      <c r="E124" s="30">
        <v>60</v>
      </c>
      <c r="F124" s="30">
        <v>16.5</v>
      </c>
      <c r="G124" s="30">
        <v>550</v>
      </c>
      <c r="H124" s="30">
        <v>182</v>
      </c>
      <c r="I124" s="55">
        <v>150</v>
      </c>
      <c r="J124" s="55">
        <v>1</v>
      </c>
    </row>
    <row r="125" spans="1:12" ht="18.75" x14ac:dyDescent="0.25">
      <c r="A125" s="1">
        <v>26</v>
      </c>
      <c r="B125" s="1"/>
      <c r="C125" s="3" t="s">
        <v>120</v>
      </c>
      <c r="D125" s="2" t="s">
        <v>146</v>
      </c>
      <c r="E125" s="30">
        <v>25</v>
      </c>
      <c r="F125" s="30">
        <v>0</v>
      </c>
      <c r="G125" s="30">
        <v>250</v>
      </c>
      <c r="H125" s="30"/>
      <c r="I125" s="55">
        <v>60</v>
      </c>
      <c r="J125" s="55">
        <v>0</v>
      </c>
    </row>
    <row r="126" spans="1:12" ht="18.75" x14ac:dyDescent="0.25">
      <c r="A126" s="3"/>
      <c r="B126" s="3" t="s">
        <v>147</v>
      </c>
      <c r="C126" s="3" t="s">
        <v>120</v>
      </c>
      <c r="D126" s="4" t="s">
        <v>145</v>
      </c>
      <c r="E126" s="5">
        <f t="shared" ref="E126:J126" si="51">+E124+E125</f>
        <v>85</v>
      </c>
      <c r="F126" s="5">
        <f t="shared" si="51"/>
        <v>16.5</v>
      </c>
      <c r="G126" s="5">
        <f t="shared" si="51"/>
        <v>800</v>
      </c>
      <c r="H126" s="5">
        <f t="shared" si="51"/>
        <v>182</v>
      </c>
      <c r="I126" s="5">
        <f t="shared" si="51"/>
        <v>210</v>
      </c>
      <c r="J126" s="5">
        <f t="shared" si="51"/>
        <v>1</v>
      </c>
    </row>
    <row r="127" spans="1:12" ht="18.75" x14ac:dyDescent="0.25">
      <c r="A127" s="3">
        <v>27</v>
      </c>
      <c r="B127" s="3" t="s">
        <v>148</v>
      </c>
      <c r="C127" s="3" t="s">
        <v>20</v>
      </c>
      <c r="D127" s="4" t="s">
        <v>149</v>
      </c>
      <c r="E127" s="30">
        <v>61.61</v>
      </c>
      <c r="F127" s="30">
        <v>0</v>
      </c>
      <c r="G127" s="30">
        <v>1050</v>
      </c>
      <c r="H127" s="30">
        <v>95</v>
      </c>
      <c r="I127" s="30">
        <v>184.83</v>
      </c>
      <c r="J127" s="30">
        <v>0</v>
      </c>
      <c r="K127">
        <f t="shared" ref="K127" si="52">ROUND(E127*3,2)</f>
        <v>184.83</v>
      </c>
      <c r="L127">
        <f t="shared" ref="L127" si="53">ROUND(F127*2,2)</f>
        <v>0</v>
      </c>
    </row>
    <row r="128" spans="1:12" ht="18.75" x14ac:dyDescent="0.25">
      <c r="A128" s="3">
        <v>28</v>
      </c>
      <c r="B128" s="3" t="s">
        <v>150</v>
      </c>
      <c r="C128" s="3" t="s">
        <v>8</v>
      </c>
      <c r="D128" s="4" t="s">
        <v>151</v>
      </c>
      <c r="E128" s="30">
        <v>65</v>
      </c>
      <c r="F128" s="30">
        <v>0</v>
      </c>
      <c r="G128" s="30">
        <v>900</v>
      </c>
      <c r="H128" s="30">
        <v>40</v>
      </c>
      <c r="I128" s="55">
        <v>245</v>
      </c>
      <c r="J128" s="55">
        <v>1</v>
      </c>
    </row>
    <row r="129" spans="1:12" ht="18.75" x14ac:dyDescent="0.25">
      <c r="A129" s="3">
        <v>29</v>
      </c>
      <c r="B129" s="3" t="s">
        <v>152</v>
      </c>
      <c r="C129" s="3" t="s">
        <v>153</v>
      </c>
      <c r="D129" s="4" t="s">
        <v>154</v>
      </c>
      <c r="E129" s="30">
        <v>33</v>
      </c>
      <c r="F129" s="30">
        <v>0</v>
      </c>
      <c r="G129" s="30">
        <v>375</v>
      </c>
      <c r="H129" s="30"/>
      <c r="I129" s="30">
        <v>99</v>
      </c>
      <c r="J129" s="30">
        <v>0</v>
      </c>
      <c r="K129">
        <f t="shared" ref="K129" si="54">ROUND(E129*3,2)</f>
        <v>99</v>
      </c>
      <c r="L129">
        <f t="shared" ref="L129" si="55">ROUND(F129*2,2)</f>
        <v>0</v>
      </c>
    </row>
    <row r="130" spans="1:12" ht="18.75" x14ac:dyDescent="0.25">
      <c r="A130" s="3">
        <v>30</v>
      </c>
      <c r="B130" s="3" t="s">
        <v>155</v>
      </c>
      <c r="C130" s="3" t="s">
        <v>65</v>
      </c>
      <c r="D130" s="4" t="s">
        <v>156</v>
      </c>
      <c r="E130" s="30">
        <v>64</v>
      </c>
      <c r="F130" s="30">
        <v>0</v>
      </c>
      <c r="G130" s="30">
        <v>900</v>
      </c>
      <c r="H130" s="30">
        <v>20</v>
      </c>
      <c r="I130" s="55">
        <v>230</v>
      </c>
      <c r="J130" s="55">
        <v>0</v>
      </c>
    </row>
    <row r="131" spans="1:12" ht="18.75" x14ac:dyDescent="0.25">
      <c r="A131" s="3">
        <v>31</v>
      </c>
      <c r="B131" s="3" t="s">
        <v>157</v>
      </c>
      <c r="C131" s="3" t="s">
        <v>158</v>
      </c>
      <c r="D131" s="4" t="s">
        <v>159</v>
      </c>
      <c r="E131" s="30">
        <v>20</v>
      </c>
      <c r="F131" s="30">
        <v>0</v>
      </c>
      <c r="G131" s="30">
        <v>0</v>
      </c>
      <c r="H131" s="30">
        <v>0</v>
      </c>
      <c r="I131" s="55">
        <v>75</v>
      </c>
      <c r="J131" s="55">
        <v>0</v>
      </c>
    </row>
    <row r="132" spans="1:12" ht="18.75" x14ac:dyDescent="0.25">
      <c r="A132" s="3">
        <v>32</v>
      </c>
      <c r="B132" s="3" t="s">
        <v>160</v>
      </c>
      <c r="C132" s="3" t="s">
        <v>8</v>
      </c>
      <c r="D132" s="4" t="s">
        <v>161</v>
      </c>
      <c r="E132" s="30">
        <v>45</v>
      </c>
      <c r="F132" s="30">
        <v>0</v>
      </c>
      <c r="G132" s="30">
        <v>630</v>
      </c>
      <c r="H132" s="30">
        <v>0</v>
      </c>
      <c r="I132" s="55">
        <v>160</v>
      </c>
      <c r="J132" s="55">
        <v>0</v>
      </c>
    </row>
    <row r="133" spans="1:12" ht="18.75" x14ac:dyDescent="0.25">
      <c r="A133" s="1">
        <v>33</v>
      </c>
      <c r="B133" s="1"/>
      <c r="C133" s="3" t="s">
        <v>8</v>
      </c>
      <c r="D133" s="2" t="s">
        <v>162</v>
      </c>
      <c r="E133" s="30">
        <v>49</v>
      </c>
      <c r="F133" s="30">
        <v>0</v>
      </c>
      <c r="G133" s="30">
        <v>600</v>
      </c>
      <c r="H133" s="30">
        <v>100</v>
      </c>
      <c r="I133" s="55">
        <v>147</v>
      </c>
      <c r="J133" s="55">
        <v>0</v>
      </c>
    </row>
    <row r="134" spans="1:12" ht="37.5" x14ac:dyDescent="0.25">
      <c r="A134" s="1">
        <v>34</v>
      </c>
      <c r="B134" s="1"/>
      <c r="C134" s="3" t="s">
        <v>8</v>
      </c>
      <c r="D134" s="2" t="s">
        <v>163</v>
      </c>
      <c r="E134" s="30">
        <v>50</v>
      </c>
      <c r="F134" s="30">
        <v>0</v>
      </c>
      <c r="G134" s="30">
        <v>650</v>
      </c>
      <c r="H134" s="30"/>
      <c r="I134" s="55">
        <v>100</v>
      </c>
      <c r="J134" s="55">
        <v>0</v>
      </c>
    </row>
    <row r="135" spans="1:12" ht="18.75" x14ac:dyDescent="0.25">
      <c r="A135" s="3"/>
      <c r="B135" s="3" t="s">
        <v>164</v>
      </c>
      <c r="C135" s="3" t="s">
        <v>8</v>
      </c>
      <c r="D135" s="4" t="s">
        <v>162</v>
      </c>
      <c r="E135" s="5">
        <f t="shared" ref="E135:J135" si="56">E133+E134</f>
        <v>99</v>
      </c>
      <c r="F135" s="5">
        <f t="shared" si="56"/>
        <v>0</v>
      </c>
      <c r="G135" s="5">
        <f t="shared" si="56"/>
        <v>1250</v>
      </c>
      <c r="H135" s="5">
        <f t="shared" si="56"/>
        <v>100</v>
      </c>
      <c r="I135" s="5">
        <f t="shared" si="56"/>
        <v>247</v>
      </c>
      <c r="J135" s="5">
        <f t="shared" si="56"/>
        <v>0</v>
      </c>
    </row>
    <row r="136" spans="1:12" ht="18.75" x14ac:dyDescent="0.25">
      <c r="A136" s="14"/>
      <c r="B136" s="14"/>
      <c r="C136" s="14"/>
      <c r="D136" s="15" t="s">
        <v>165</v>
      </c>
      <c r="E136" s="23">
        <f t="shared" ref="E136:J136" si="57">+E91+E94+E95+E96+E99+E102+E105+E108+E111+E114+E115+E118+E119+E120+E123+E126+E127+E128+E129+E130+E131+E132+E135</f>
        <v>3667.61</v>
      </c>
      <c r="F136" s="23">
        <f t="shared" si="57"/>
        <v>1250.5999999999999</v>
      </c>
      <c r="G136" s="23">
        <f t="shared" si="57"/>
        <v>48804.29</v>
      </c>
      <c r="H136" s="23">
        <f t="shared" si="57"/>
        <v>16689.5</v>
      </c>
      <c r="I136" s="23">
        <f t="shared" si="57"/>
        <v>10947.83</v>
      </c>
      <c r="J136" s="23">
        <f t="shared" si="57"/>
        <v>2996.7</v>
      </c>
    </row>
    <row r="137" spans="1:12" ht="18.75" x14ac:dyDescent="0.25">
      <c r="A137" s="3">
        <v>1</v>
      </c>
      <c r="B137" s="3" t="s">
        <v>166</v>
      </c>
      <c r="C137" s="3" t="s">
        <v>35</v>
      </c>
      <c r="D137" s="4" t="s">
        <v>167</v>
      </c>
      <c r="E137" s="30">
        <v>125</v>
      </c>
      <c r="F137" s="30">
        <v>15</v>
      </c>
      <c r="G137" s="30">
        <v>1300</v>
      </c>
      <c r="H137" s="30">
        <v>300</v>
      </c>
      <c r="I137" s="55">
        <v>325</v>
      </c>
      <c r="J137" s="55">
        <v>75</v>
      </c>
    </row>
    <row r="138" spans="1:12" ht="18.75" x14ac:dyDescent="0.25">
      <c r="A138" s="1">
        <v>2</v>
      </c>
      <c r="B138" s="1"/>
      <c r="C138" s="3" t="s">
        <v>91</v>
      </c>
      <c r="D138" s="2" t="s">
        <v>168</v>
      </c>
      <c r="E138" s="30">
        <v>175</v>
      </c>
      <c r="F138" s="30">
        <v>50</v>
      </c>
      <c r="G138" s="30">
        <v>2650</v>
      </c>
      <c r="H138" s="30">
        <v>460</v>
      </c>
      <c r="I138" s="55">
        <v>604</v>
      </c>
      <c r="J138" s="55">
        <v>65</v>
      </c>
    </row>
    <row r="139" spans="1:12" ht="18.75" x14ac:dyDescent="0.25">
      <c r="A139" s="1">
        <v>3</v>
      </c>
      <c r="B139" s="1"/>
      <c r="C139" s="3" t="s">
        <v>91</v>
      </c>
      <c r="D139" s="2" t="s">
        <v>169</v>
      </c>
      <c r="E139" s="30">
        <v>0</v>
      </c>
      <c r="F139" s="30">
        <v>0</v>
      </c>
      <c r="G139" s="30">
        <v>0</v>
      </c>
      <c r="H139" s="30">
        <v>0</v>
      </c>
      <c r="I139" s="55">
        <v>0</v>
      </c>
      <c r="J139" s="55">
        <v>0</v>
      </c>
      <c r="K139">
        <f t="shared" ref="K139:K142" si="58">ROUND(E139*3,2)</f>
        <v>0</v>
      </c>
    </row>
    <row r="140" spans="1:12" ht="18.75" x14ac:dyDescent="0.25">
      <c r="A140" s="3"/>
      <c r="B140" s="3" t="s">
        <v>170</v>
      </c>
      <c r="C140" s="3" t="s">
        <v>91</v>
      </c>
      <c r="D140" s="4" t="s">
        <v>168</v>
      </c>
      <c r="E140" s="5">
        <f t="shared" ref="E140:J140" si="59">+E138+E139</f>
        <v>175</v>
      </c>
      <c r="F140" s="5">
        <f t="shared" si="59"/>
        <v>50</v>
      </c>
      <c r="G140" s="5">
        <f t="shared" si="59"/>
        <v>2650</v>
      </c>
      <c r="H140" s="5">
        <f t="shared" si="59"/>
        <v>460</v>
      </c>
      <c r="I140" s="5">
        <f t="shared" si="59"/>
        <v>604</v>
      </c>
      <c r="J140" s="5">
        <f t="shared" si="59"/>
        <v>65</v>
      </c>
    </row>
    <row r="141" spans="1:12" ht="18.75" x14ac:dyDescent="0.25">
      <c r="A141" s="1">
        <v>4</v>
      </c>
      <c r="B141" s="1"/>
      <c r="C141" s="3" t="s">
        <v>35</v>
      </c>
      <c r="D141" s="2" t="s">
        <v>171</v>
      </c>
      <c r="E141" s="30">
        <v>200</v>
      </c>
      <c r="F141" s="30">
        <v>60</v>
      </c>
      <c r="G141" s="30">
        <v>2184</v>
      </c>
      <c r="H141" s="30">
        <v>750</v>
      </c>
      <c r="I141" s="30">
        <v>600</v>
      </c>
      <c r="J141" s="30">
        <v>120</v>
      </c>
      <c r="K141">
        <f t="shared" si="58"/>
        <v>600</v>
      </c>
      <c r="L141">
        <f t="shared" ref="L141:L142" si="60">ROUND(F141*2,2)</f>
        <v>120</v>
      </c>
    </row>
    <row r="142" spans="1:12" ht="18.75" x14ac:dyDescent="0.25">
      <c r="A142" s="1">
        <v>5</v>
      </c>
      <c r="B142" s="1"/>
      <c r="C142" s="3" t="s">
        <v>35</v>
      </c>
      <c r="D142" s="2" t="s">
        <v>172</v>
      </c>
      <c r="E142" s="30">
        <v>0</v>
      </c>
      <c r="F142" s="30">
        <v>0</v>
      </c>
      <c r="G142" s="30">
        <v>0</v>
      </c>
      <c r="H142" s="30">
        <v>0</v>
      </c>
      <c r="I142" s="30">
        <v>0</v>
      </c>
      <c r="J142" s="30">
        <v>0</v>
      </c>
      <c r="K142">
        <f t="shared" si="58"/>
        <v>0</v>
      </c>
      <c r="L142">
        <f t="shared" si="60"/>
        <v>0</v>
      </c>
    </row>
    <row r="143" spans="1:12" ht="18.75" x14ac:dyDescent="0.25">
      <c r="A143" s="3"/>
      <c r="B143" s="3" t="s">
        <v>173</v>
      </c>
      <c r="C143" s="3" t="s">
        <v>35</v>
      </c>
      <c r="D143" s="4" t="s">
        <v>171</v>
      </c>
      <c r="E143" s="5">
        <f t="shared" ref="E143:J143" si="61">+E141+E142</f>
        <v>200</v>
      </c>
      <c r="F143" s="5">
        <f t="shared" si="61"/>
        <v>60</v>
      </c>
      <c r="G143" s="5">
        <f t="shared" si="61"/>
        <v>2184</v>
      </c>
      <c r="H143" s="5">
        <f t="shared" si="61"/>
        <v>750</v>
      </c>
      <c r="I143" s="5">
        <f t="shared" si="61"/>
        <v>600</v>
      </c>
      <c r="J143" s="5">
        <f t="shared" si="61"/>
        <v>120</v>
      </c>
    </row>
    <row r="144" spans="1:12" ht="18.75" x14ac:dyDescent="0.25">
      <c r="A144" s="1">
        <v>6</v>
      </c>
      <c r="B144" s="1"/>
      <c r="C144" s="3" t="s">
        <v>65</v>
      </c>
      <c r="D144" s="2" t="s">
        <v>174</v>
      </c>
      <c r="E144" s="30">
        <v>195</v>
      </c>
      <c r="F144" s="30">
        <v>40</v>
      </c>
      <c r="G144" s="30">
        <v>3300</v>
      </c>
      <c r="H144" s="30">
        <v>335</v>
      </c>
      <c r="I144" s="55">
        <v>800</v>
      </c>
      <c r="J144" s="55">
        <v>16</v>
      </c>
    </row>
    <row r="145" spans="1:12" ht="37.5" x14ac:dyDescent="0.25">
      <c r="A145" s="1">
        <v>7</v>
      </c>
      <c r="B145" s="1"/>
      <c r="C145" s="3" t="s">
        <v>65</v>
      </c>
      <c r="D145" s="2" t="s">
        <v>175</v>
      </c>
      <c r="E145" s="30">
        <v>0</v>
      </c>
      <c r="F145" s="30">
        <v>0</v>
      </c>
      <c r="G145" s="30">
        <v>0</v>
      </c>
      <c r="H145" s="30">
        <v>0</v>
      </c>
      <c r="I145" s="55">
        <v>0</v>
      </c>
      <c r="J145" s="55">
        <v>0</v>
      </c>
    </row>
    <row r="146" spans="1:12" ht="37.5" x14ac:dyDescent="0.25">
      <c r="A146" s="1">
        <v>8</v>
      </c>
      <c r="B146" s="1"/>
      <c r="C146" s="3" t="s">
        <v>65</v>
      </c>
      <c r="D146" s="2" t="s">
        <v>176</v>
      </c>
      <c r="E146" s="30">
        <v>10</v>
      </c>
      <c r="F146" s="30">
        <v>0</v>
      </c>
      <c r="G146" s="30">
        <v>60</v>
      </c>
      <c r="H146" s="30">
        <v>0</v>
      </c>
      <c r="I146" s="55">
        <v>20</v>
      </c>
      <c r="J146" s="55">
        <v>0</v>
      </c>
    </row>
    <row r="147" spans="1:12" ht="18.75" x14ac:dyDescent="0.25">
      <c r="A147" s="3"/>
      <c r="B147" s="3" t="s">
        <v>177</v>
      </c>
      <c r="C147" s="3" t="s">
        <v>65</v>
      </c>
      <c r="D147" s="4" t="s">
        <v>174</v>
      </c>
      <c r="E147" s="5">
        <f t="shared" ref="E147:J147" si="62">+E144+E145+E146</f>
        <v>205</v>
      </c>
      <c r="F147" s="5">
        <f t="shared" si="62"/>
        <v>40</v>
      </c>
      <c r="G147" s="5">
        <f t="shared" si="62"/>
        <v>3360</v>
      </c>
      <c r="H147" s="5">
        <f t="shared" si="62"/>
        <v>335</v>
      </c>
      <c r="I147" s="5">
        <f t="shared" si="62"/>
        <v>820</v>
      </c>
      <c r="J147" s="5">
        <f t="shared" si="62"/>
        <v>16</v>
      </c>
    </row>
    <row r="148" spans="1:12" ht="18.75" x14ac:dyDescent="0.25">
      <c r="A148" s="1">
        <v>9</v>
      </c>
      <c r="B148" s="1"/>
      <c r="C148" s="3" t="s">
        <v>35</v>
      </c>
      <c r="D148" s="2" t="s">
        <v>178</v>
      </c>
      <c r="E148" s="30">
        <v>1500</v>
      </c>
      <c r="F148" s="30">
        <v>2000</v>
      </c>
      <c r="G148" s="30">
        <v>16000</v>
      </c>
      <c r="H148" s="30">
        <v>23000</v>
      </c>
      <c r="I148" s="55">
        <v>4500</v>
      </c>
      <c r="J148" s="55">
        <v>6000</v>
      </c>
    </row>
    <row r="149" spans="1:12" ht="37.5" x14ac:dyDescent="0.25">
      <c r="A149" s="1">
        <v>10</v>
      </c>
      <c r="B149" s="1"/>
      <c r="C149" s="3" t="s">
        <v>35</v>
      </c>
      <c r="D149" s="2" t="s">
        <v>179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  <c r="J149" s="30">
        <v>0</v>
      </c>
    </row>
    <row r="150" spans="1:12" ht="37.5" x14ac:dyDescent="0.25">
      <c r="A150" s="1">
        <v>11</v>
      </c>
      <c r="B150" s="1"/>
      <c r="C150" s="3" t="s">
        <v>35</v>
      </c>
      <c r="D150" s="2" t="s">
        <v>180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0</v>
      </c>
    </row>
    <row r="151" spans="1:12" ht="37.5" x14ac:dyDescent="0.25">
      <c r="A151" s="1">
        <v>12</v>
      </c>
      <c r="B151" s="1"/>
      <c r="C151" s="3" t="s">
        <v>35</v>
      </c>
      <c r="D151" s="2" t="s">
        <v>181</v>
      </c>
      <c r="E151" s="30">
        <v>0</v>
      </c>
      <c r="F151" s="30">
        <v>0</v>
      </c>
      <c r="G151" s="30">
        <v>0</v>
      </c>
      <c r="H151" s="30">
        <v>0</v>
      </c>
      <c r="I151" s="30">
        <v>0</v>
      </c>
      <c r="J151" s="30">
        <v>0</v>
      </c>
    </row>
    <row r="152" spans="1:12" ht="18.75" x14ac:dyDescent="0.25">
      <c r="A152" s="1">
        <v>13</v>
      </c>
      <c r="B152" s="1"/>
      <c r="C152" s="3" t="s">
        <v>35</v>
      </c>
      <c r="D152" s="2" t="s">
        <v>182</v>
      </c>
      <c r="E152" s="30">
        <v>0</v>
      </c>
      <c r="F152" s="30">
        <v>0</v>
      </c>
      <c r="G152" s="30">
        <v>0</v>
      </c>
      <c r="H152" s="30">
        <v>0</v>
      </c>
      <c r="I152" s="30">
        <v>0</v>
      </c>
      <c r="J152" s="30">
        <v>0</v>
      </c>
    </row>
    <row r="153" spans="1:12" ht="18.75" x14ac:dyDescent="0.25">
      <c r="A153" s="1">
        <v>14</v>
      </c>
      <c r="B153" s="1"/>
      <c r="C153" s="3" t="s">
        <v>35</v>
      </c>
      <c r="D153" s="2" t="s">
        <v>183</v>
      </c>
      <c r="E153" s="30">
        <v>0</v>
      </c>
      <c r="F153" s="30">
        <v>0</v>
      </c>
      <c r="G153" s="30">
        <v>0</v>
      </c>
      <c r="H153" s="30">
        <v>0</v>
      </c>
      <c r="I153" s="30">
        <v>0</v>
      </c>
      <c r="J153" s="30">
        <v>0</v>
      </c>
    </row>
    <row r="154" spans="1:12" ht="37.5" x14ac:dyDescent="0.25">
      <c r="A154" s="1">
        <v>15</v>
      </c>
      <c r="B154" s="1"/>
      <c r="C154" s="3" t="s">
        <v>35</v>
      </c>
      <c r="D154" s="2" t="s">
        <v>184</v>
      </c>
      <c r="E154" s="30">
        <v>0</v>
      </c>
      <c r="F154" s="30">
        <v>0</v>
      </c>
      <c r="G154" s="30">
        <v>0</v>
      </c>
      <c r="H154" s="30">
        <v>0</v>
      </c>
      <c r="I154" s="30">
        <v>0</v>
      </c>
      <c r="J154" s="30">
        <v>0</v>
      </c>
    </row>
    <row r="155" spans="1:12" ht="37.5" x14ac:dyDescent="0.25">
      <c r="A155" s="1">
        <v>16</v>
      </c>
      <c r="B155" s="1"/>
      <c r="C155" s="3" t="s">
        <v>35</v>
      </c>
      <c r="D155" s="2" t="s">
        <v>185</v>
      </c>
      <c r="E155" s="30">
        <v>0</v>
      </c>
      <c r="F155" s="30">
        <v>0</v>
      </c>
      <c r="G155" s="30">
        <v>0</v>
      </c>
      <c r="H155" s="30">
        <v>0</v>
      </c>
      <c r="I155" s="30">
        <v>0</v>
      </c>
      <c r="J155" s="30">
        <v>0</v>
      </c>
    </row>
    <row r="156" spans="1:12" ht="18.75" x14ac:dyDescent="0.25">
      <c r="A156" s="1">
        <v>17</v>
      </c>
      <c r="B156" s="1"/>
      <c r="C156" s="3" t="s">
        <v>35</v>
      </c>
      <c r="D156" s="2" t="s">
        <v>186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</row>
    <row r="157" spans="1:12" ht="18.75" x14ac:dyDescent="0.25">
      <c r="A157" s="3"/>
      <c r="B157" s="3" t="s">
        <v>187</v>
      </c>
      <c r="C157" s="3" t="s">
        <v>35</v>
      </c>
      <c r="D157" s="4" t="s">
        <v>178</v>
      </c>
      <c r="E157" s="5">
        <f t="shared" ref="E157:J157" si="63">+E148+E149+E150+E151+E152+E153+E154+E155+E156</f>
        <v>1500</v>
      </c>
      <c r="F157" s="5">
        <f t="shared" si="63"/>
        <v>2000</v>
      </c>
      <c r="G157" s="5">
        <f t="shared" si="63"/>
        <v>16000</v>
      </c>
      <c r="H157" s="5">
        <f t="shared" si="63"/>
        <v>23000</v>
      </c>
      <c r="I157" s="5">
        <f t="shared" si="63"/>
        <v>4500</v>
      </c>
      <c r="J157" s="5">
        <f t="shared" si="63"/>
        <v>6000</v>
      </c>
    </row>
    <row r="158" spans="1:12" ht="18.75" x14ac:dyDescent="0.25">
      <c r="A158" s="3">
        <v>18</v>
      </c>
      <c r="B158" s="3" t="s">
        <v>188</v>
      </c>
      <c r="C158" s="3" t="s">
        <v>72</v>
      </c>
      <c r="D158" s="4" t="s">
        <v>189</v>
      </c>
      <c r="E158" s="30">
        <v>74</v>
      </c>
      <c r="F158" s="30">
        <v>2.5</v>
      </c>
      <c r="G158" s="30">
        <v>1092.32</v>
      </c>
      <c r="H158" s="30">
        <v>95</v>
      </c>
      <c r="I158" s="30">
        <v>222</v>
      </c>
      <c r="J158" s="30">
        <v>5</v>
      </c>
      <c r="K158">
        <f t="shared" ref="K158:K160" si="64">ROUND(E158*3,2)</f>
        <v>222</v>
      </c>
      <c r="L158">
        <f t="shared" ref="L158" si="65">ROUND(F158*2,2)</f>
        <v>5</v>
      </c>
    </row>
    <row r="159" spans="1:12" ht="18.75" x14ac:dyDescent="0.25">
      <c r="A159" s="1">
        <v>19</v>
      </c>
      <c r="B159" s="1"/>
      <c r="C159" s="3" t="s">
        <v>91</v>
      </c>
      <c r="D159" s="2" t="s">
        <v>190</v>
      </c>
      <c r="E159" s="30">
        <v>98</v>
      </c>
      <c r="F159" s="30">
        <v>0</v>
      </c>
      <c r="G159" s="30">
        <v>1280</v>
      </c>
      <c r="H159" s="30">
        <v>250</v>
      </c>
      <c r="I159" s="55">
        <v>400</v>
      </c>
      <c r="J159" s="55">
        <v>200</v>
      </c>
    </row>
    <row r="160" spans="1:12" ht="37.5" x14ac:dyDescent="0.25">
      <c r="A160" s="1">
        <v>20</v>
      </c>
      <c r="B160" s="1"/>
      <c r="C160" s="3" t="s">
        <v>91</v>
      </c>
      <c r="D160" s="2" t="s">
        <v>191</v>
      </c>
      <c r="E160" s="30">
        <v>0</v>
      </c>
      <c r="F160" s="30">
        <v>0</v>
      </c>
      <c r="G160" s="30"/>
      <c r="H160" s="30"/>
      <c r="I160" s="30">
        <v>0</v>
      </c>
      <c r="J160" s="30">
        <v>0</v>
      </c>
      <c r="K160">
        <f t="shared" si="64"/>
        <v>0</v>
      </c>
    </row>
    <row r="161" spans="1:12" ht="18.75" x14ac:dyDescent="0.25">
      <c r="A161" s="3"/>
      <c r="B161" s="3" t="s">
        <v>192</v>
      </c>
      <c r="C161" s="3" t="s">
        <v>91</v>
      </c>
      <c r="D161" s="4" t="s">
        <v>190</v>
      </c>
      <c r="E161" s="5">
        <f t="shared" ref="E161:J161" si="66">+E159+E160</f>
        <v>98</v>
      </c>
      <c r="F161" s="5">
        <f t="shared" si="66"/>
        <v>0</v>
      </c>
      <c r="G161" s="5">
        <f t="shared" si="66"/>
        <v>1280</v>
      </c>
      <c r="H161" s="5">
        <f t="shared" si="66"/>
        <v>250</v>
      </c>
      <c r="I161" s="5">
        <f t="shared" si="66"/>
        <v>400</v>
      </c>
      <c r="J161" s="5">
        <f t="shared" si="66"/>
        <v>200</v>
      </c>
    </row>
    <row r="162" spans="1:12" ht="18.75" x14ac:dyDescent="0.25">
      <c r="A162" s="3">
        <v>21</v>
      </c>
      <c r="B162" s="3" t="s">
        <v>193</v>
      </c>
      <c r="C162" s="3" t="s">
        <v>91</v>
      </c>
      <c r="D162" s="4" t="s">
        <v>194</v>
      </c>
      <c r="E162" s="30">
        <v>775</v>
      </c>
      <c r="F162" s="30">
        <v>925</v>
      </c>
      <c r="G162" s="30">
        <v>10656.45</v>
      </c>
      <c r="H162" s="30">
        <v>12515</v>
      </c>
      <c r="I162" s="55">
        <v>2500</v>
      </c>
      <c r="J162" s="55">
        <v>3000</v>
      </c>
    </row>
    <row r="163" spans="1:12" ht="18.75" x14ac:dyDescent="0.25">
      <c r="A163" s="1">
        <v>22</v>
      </c>
      <c r="B163" s="1"/>
      <c r="C163" s="3" t="s">
        <v>76</v>
      </c>
      <c r="D163" s="2" t="s">
        <v>195</v>
      </c>
      <c r="E163" s="30">
        <v>155.25</v>
      </c>
      <c r="F163" s="30">
        <v>0.25</v>
      </c>
      <c r="G163" s="30">
        <v>1750</v>
      </c>
      <c r="H163" s="30">
        <v>10</v>
      </c>
      <c r="I163" s="30">
        <v>465.75</v>
      </c>
      <c r="J163" s="30">
        <v>0.5</v>
      </c>
      <c r="K163">
        <f t="shared" ref="K163:K164" si="67">ROUND(E163*3,2)</f>
        <v>465.75</v>
      </c>
      <c r="L163">
        <f t="shared" ref="L163:L164" si="68">ROUND(F163*2,2)</f>
        <v>0.5</v>
      </c>
    </row>
    <row r="164" spans="1:12" ht="37.5" x14ac:dyDescent="0.25">
      <c r="A164" s="1">
        <v>23</v>
      </c>
      <c r="B164" s="1"/>
      <c r="C164" s="3" t="s">
        <v>76</v>
      </c>
      <c r="D164" s="2" t="s">
        <v>196</v>
      </c>
      <c r="E164" s="30">
        <v>0</v>
      </c>
      <c r="F164" s="30">
        <v>0</v>
      </c>
      <c r="G164" s="30">
        <v>0</v>
      </c>
      <c r="H164" s="30">
        <v>0</v>
      </c>
      <c r="I164" s="30">
        <v>0</v>
      </c>
      <c r="J164" s="30">
        <v>0</v>
      </c>
      <c r="K164">
        <f t="shared" si="67"/>
        <v>0</v>
      </c>
      <c r="L164">
        <f t="shared" si="68"/>
        <v>0</v>
      </c>
    </row>
    <row r="165" spans="1:12" ht="18.75" x14ac:dyDescent="0.25">
      <c r="A165" s="3"/>
      <c r="B165" s="3" t="s">
        <v>197</v>
      </c>
      <c r="C165" s="3" t="s">
        <v>76</v>
      </c>
      <c r="D165" s="4" t="s">
        <v>195</v>
      </c>
      <c r="E165" s="5">
        <f t="shared" ref="E165:J165" si="69">+E163+E164</f>
        <v>155.25</v>
      </c>
      <c r="F165" s="5">
        <f t="shared" si="69"/>
        <v>0.25</v>
      </c>
      <c r="G165" s="5">
        <f t="shared" si="69"/>
        <v>1750</v>
      </c>
      <c r="H165" s="5">
        <f t="shared" si="69"/>
        <v>10</v>
      </c>
      <c r="I165" s="5">
        <f t="shared" si="69"/>
        <v>465.75</v>
      </c>
      <c r="J165" s="5">
        <f t="shared" si="69"/>
        <v>0.5</v>
      </c>
    </row>
    <row r="166" spans="1:12" ht="18.75" x14ac:dyDescent="0.25">
      <c r="A166" s="3">
        <v>24</v>
      </c>
      <c r="B166" s="3" t="s">
        <v>198</v>
      </c>
      <c r="C166" s="3" t="s">
        <v>65</v>
      </c>
      <c r="D166" s="4" t="s">
        <v>199</v>
      </c>
      <c r="E166" s="30">
        <v>72</v>
      </c>
      <c r="F166" s="30">
        <v>0</v>
      </c>
      <c r="G166" s="30">
        <v>0</v>
      </c>
      <c r="H166" s="30">
        <v>0</v>
      </c>
      <c r="I166" s="55">
        <v>230</v>
      </c>
      <c r="J166" s="55">
        <v>0</v>
      </c>
    </row>
    <row r="167" spans="1:12" ht="18.75" x14ac:dyDescent="0.25">
      <c r="A167" s="1">
        <v>25</v>
      </c>
      <c r="B167" s="1"/>
      <c r="C167" s="3" t="s">
        <v>91</v>
      </c>
      <c r="D167" s="19" t="s">
        <v>200</v>
      </c>
      <c r="E167" s="30">
        <v>101.25</v>
      </c>
      <c r="F167" s="30">
        <v>0</v>
      </c>
      <c r="G167" s="30">
        <v>1450</v>
      </c>
      <c r="H167" s="30">
        <v>60</v>
      </c>
      <c r="I167" s="55">
        <v>350.2</v>
      </c>
      <c r="J167" s="55">
        <v>22</v>
      </c>
    </row>
    <row r="168" spans="1:12" ht="37.5" x14ac:dyDescent="0.25">
      <c r="A168" s="13">
        <v>26</v>
      </c>
      <c r="B168" s="13"/>
      <c r="C168" s="3" t="s">
        <v>91</v>
      </c>
      <c r="D168" s="19" t="s">
        <v>201</v>
      </c>
      <c r="E168" s="30">
        <v>0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</row>
    <row r="169" spans="1:12" ht="18.75" x14ac:dyDescent="0.25">
      <c r="A169" s="3"/>
      <c r="B169" s="3" t="s">
        <v>202</v>
      </c>
      <c r="C169" s="3" t="s">
        <v>91</v>
      </c>
      <c r="D169" s="4" t="s">
        <v>200</v>
      </c>
      <c r="E169" s="5">
        <f t="shared" ref="E169:J169" si="70">+E167+E168</f>
        <v>101.25</v>
      </c>
      <c r="F169" s="5">
        <f t="shared" si="70"/>
        <v>0</v>
      </c>
      <c r="G169" s="5">
        <f t="shared" si="70"/>
        <v>1450</v>
      </c>
      <c r="H169" s="5">
        <f t="shared" si="70"/>
        <v>60</v>
      </c>
      <c r="I169" s="5">
        <f t="shared" si="70"/>
        <v>350.2</v>
      </c>
      <c r="J169" s="5">
        <f t="shared" si="70"/>
        <v>22</v>
      </c>
    </row>
    <row r="170" spans="1:12" ht="18.75" x14ac:dyDescent="0.25">
      <c r="A170" s="3">
        <v>27</v>
      </c>
      <c r="B170" s="3" t="s">
        <v>203</v>
      </c>
      <c r="C170" s="3" t="s">
        <v>68</v>
      </c>
      <c r="D170" s="4" t="s">
        <v>204</v>
      </c>
      <c r="E170" s="30">
        <v>74</v>
      </c>
      <c r="F170" s="30">
        <v>4</v>
      </c>
      <c r="G170" s="30">
        <v>890</v>
      </c>
      <c r="H170" s="30">
        <v>52</v>
      </c>
      <c r="I170" s="55">
        <v>250</v>
      </c>
      <c r="J170" s="55">
        <v>75</v>
      </c>
    </row>
    <row r="171" spans="1:12" ht="18.75" x14ac:dyDescent="0.25">
      <c r="A171" s="3">
        <v>28</v>
      </c>
      <c r="B171" s="3" t="s">
        <v>205</v>
      </c>
      <c r="C171" s="3" t="s">
        <v>206</v>
      </c>
      <c r="D171" s="8" t="s">
        <v>207</v>
      </c>
      <c r="E171" s="30">
        <v>42</v>
      </c>
      <c r="F171" s="30">
        <v>0</v>
      </c>
      <c r="G171" s="30">
        <v>500</v>
      </c>
      <c r="H171" s="30">
        <v>0</v>
      </c>
      <c r="I171" s="30">
        <v>126</v>
      </c>
      <c r="J171" s="30">
        <v>0</v>
      </c>
      <c r="K171">
        <f t="shared" ref="K171:K176" si="71">ROUND(E171*3,2)</f>
        <v>126</v>
      </c>
      <c r="L171">
        <f t="shared" ref="L171:L176" si="72">ROUND(F171*2,2)</f>
        <v>0</v>
      </c>
    </row>
    <row r="172" spans="1:12" ht="18.75" x14ac:dyDescent="0.25">
      <c r="A172" s="13">
        <v>29</v>
      </c>
      <c r="B172" s="13"/>
      <c r="C172" s="3" t="s">
        <v>212</v>
      </c>
      <c r="D172" s="2" t="s">
        <v>208</v>
      </c>
      <c r="E172" s="30">
        <v>65</v>
      </c>
      <c r="F172" s="30">
        <v>0</v>
      </c>
      <c r="G172" s="30">
        <v>1000</v>
      </c>
      <c r="H172" s="30">
        <v>0</v>
      </c>
      <c r="I172" s="30">
        <v>195</v>
      </c>
      <c r="J172" s="30">
        <v>0</v>
      </c>
      <c r="K172">
        <f t="shared" si="71"/>
        <v>195</v>
      </c>
      <c r="L172">
        <f t="shared" si="72"/>
        <v>0</v>
      </c>
    </row>
    <row r="173" spans="1:12" ht="18.75" x14ac:dyDescent="0.25">
      <c r="A173" s="1">
        <v>30</v>
      </c>
      <c r="B173" s="1"/>
      <c r="C173" s="3" t="s">
        <v>212</v>
      </c>
      <c r="D173" s="2" t="s">
        <v>209</v>
      </c>
      <c r="E173" s="30">
        <v>10</v>
      </c>
      <c r="F173" s="30">
        <v>0</v>
      </c>
      <c r="G173" s="30">
        <f>28.75+86.25</f>
        <v>115</v>
      </c>
      <c r="H173" s="30"/>
      <c r="I173" s="30">
        <v>30</v>
      </c>
      <c r="J173" s="30">
        <v>0</v>
      </c>
      <c r="K173">
        <f t="shared" si="71"/>
        <v>30</v>
      </c>
      <c r="L173">
        <f t="shared" si="72"/>
        <v>0</v>
      </c>
    </row>
    <row r="174" spans="1:12" ht="18.75" x14ac:dyDescent="0.25">
      <c r="A174" s="1">
        <v>31</v>
      </c>
      <c r="B174" s="1"/>
      <c r="C174" s="3" t="s">
        <v>212</v>
      </c>
      <c r="D174" s="2" t="s">
        <v>210</v>
      </c>
      <c r="E174" s="30">
        <v>0</v>
      </c>
      <c r="F174" s="30">
        <v>0</v>
      </c>
      <c r="G174" s="30"/>
      <c r="H174" s="30"/>
      <c r="I174" s="30">
        <v>0</v>
      </c>
      <c r="J174" s="30">
        <v>0</v>
      </c>
      <c r="K174">
        <f t="shared" si="71"/>
        <v>0</v>
      </c>
      <c r="L174">
        <f t="shared" si="72"/>
        <v>0</v>
      </c>
    </row>
    <row r="175" spans="1:12" ht="18.75" x14ac:dyDescent="0.25">
      <c r="A175" s="3"/>
      <c r="B175" s="3" t="s">
        <v>211</v>
      </c>
      <c r="C175" s="3" t="s">
        <v>212</v>
      </c>
      <c r="D175" s="4" t="s">
        <v>208</v>
      </c>
      <c r="E175" s="5">
        <f t="shared" ref="E175:J175" si="73">+E172+E173+E174</f>
        <v>75</v>
      </c>
      <c r="F175" s="5">
        <f t="shared" si="73"/>
        <v>0</v>
      </c>
      <c r="G175" s="5">
        <f t="shared" si="73"/>
        <v>1115</v>
      </c>
      <c r="H175" s="5">
        <f t="shared" si="73"/>
        <v>0</v>
      </c>
      <c r="I175" s="5">
        <f t="shared" si="73"/>
        <v>225</v>
      </c>
      <c r="J175" s="5">
        <f t="shared" si="73"/>
        <v>0</v>
      </c>
    </row>
    <row r="176" spans="1:12" ht="18.75" x14ac:dyDescent="0.25">
      <c r="A176" s="3">
        <v>32</v>
      </c>
      <c r="B176" s="3" t="s">
        <v>213</v>
      </c>
      <c r="C176" s="3" t="s">
        <v>214</v>
      </c>
      <c r="D176" s="4" t="s">
        <v>215</v>
      </c>
      <c r="E176" s="30">
        <v>36.5</v>
      </c>
      <c r="F176" s="30">
        <v>0.55000000000000004</v>
      </c>
      <c r="G176" s="30">
        <v>575</v>
      </c>
      <c r="H176" s="30">
        <v>20</v>
      </c>
      <c r="I176" s="44">
        <v>109.5</v>
      </c>
      <c r="J176" s="30">
        <v>1.1000000000000001</v>
      </c>
      <c r="K176">
        <f t="shared" si="71"/>
        <v>109.5</v>
      </c>
      <c r="L176">
        <f t="shared" si="72"/>
        <v>1.1000000000000001</v>
      </c>
    </row>
    <row r="177" spans="1:12" ht="18.75" x14ac:dyDescent="0.25">
      <c r="A177" s="3">
        <v>33</v>
      </c>
      <c r="B177" s="3" t="s">
        <v>216</v>
      </c>
      <c r="C177" s="3" t="s">
        <v>76</v>
      </c>
      <c r="D177" s="4" t="s">
        <v>217</v>
      </c>
      <c r="E177" s="30">
        <v>80</v>
      </c>
      <c r="F177" s="30">
        <v>20</v>
      </c>
      <c r="G177" s="30">
        <v>850</v>
      </c>
      <c r="H177" s="30">
        <v>0</v>
      </c>
      <c r="I177" s="59">
        <v>180</v>
      </c>
      <c r="J177" s="59">
        <v>0</v>
      </c>
    </row>
    <row r="178" spans="1:12" ht="18.75" x14ac:dyDescent="0.25">
      <c r="A178" s="1">
        <v>34</v>
      </c>
      <c r="B178" s="1"/>
      <c r="C178" s="3" t="s">
        <v>35</v>
      </c>
      <c r="D178" s="8" t="s">
        <v>218</v>
      </c>
      <c r="E178" s="30">
        <v>63</v>
      </c>
      <c r="F178" s="30">
        <v>8.07</v>
      </c>
      <c r="G178" s="30">
        <v>1034</v>
      </c>
      <c r="H178" s="30">
        <v>100</v>
      </c>
      <c r="I178" s="60">
        <v>205.53</v>
      </c>
      <c r="J178" s="60">
        <v>16.2</v>
      </c>
    </row>
    <row r="179" spans="1:12" ht="18.75" x14ac:dyDescent="0.25">
      <c r="A179" s="1">
        <v>35</v>
      </c>
      <c r="B179" s="1"/>
      <c r="C179" s="3" t="s">
        <v>35</v>
      </c>
      <c r="D179" s="2" t="s">
        <v>219</v>
      </c>
      <c r="E179" s="30">
        <v>12</v>
      </c>
      <c r="F179" s="30">
        <v>0</v>
      </c>
      <c r="G179" s="30">
        <v>150.4</v>
      </c>
      <c r="H179" s="30"/>
      <c r="I179" s="30">
        <v>32</v>
      </c>
      <c r="J179" s="30">
        <v>0</v>
      </c>
    </row>
    <row r="180" spans="1:12" ht="18.75" x14ac:dyDescent="0.25">
      <c r="A180" s="3"/>
      <c r="B180" s="3" t="s">
        <v>220</v>
      </c>
      <c r="C180" s="3" t="s">
        <v>35</v>
      </c>
      <c r="D180" s="4" t="s">
        <v>218</v>
      </c>
      <c r="E180" s="5">
        <f t="shared" ref="E180:J180" si="74">+E178+E179</f>
        <v>75</v>
      </c>
      <c r="F180" s="5">
        <f t="shared" si="74"/>
        <v>8.07</v>
      </c>
      <c r="G180" s="5">
        <f t="shared" si="74"/>
        <v>1184.4000000000001</v>
      </c>
      <c r="H180" s="5">
        <f t="shared" si="74"/>
        <v>100</v>
      </c>
      <c r="I180" s="5">
        <f t="shared" si="74"/>
        <v>237.53</v>
      </c>
      <c r="J180" s="5">
        <f t="shared" si="74"/>
        <v>16.2</v>
      </c>
    </row>
    <row r="181" spans="1:12" ht="18.75" x14ac:dyDescent="0.25">
      <c r="A181" s="3">
        <v>36</v>
      </c>
      <c r="B181" s="3" t="s">
        <v>221</v>
      </c>
      <c r="C181" s="3" t="s">
        <v>222</v>
      </c>
      <c r="D181" s="8" t="s">
        <v>223</v>
      </c>
      <c r="E181" s="30">
        <v>45</v>
      </c>
      <c r="F181" s="30">
        <v>1.1000000000000001</v>
      </c>
      <c r="G181" s="30">
        <v>550</v>
      </c>
      <c r="H181" s="30">
        <v>14</v>
      </c>
      <c r="I181" s="55">
        <v>135</v>
      </c>
      <c r="J181" s="55">
        <v>3</v>
      </c>
    </row>
    <row r="182" spans="1:12" ht="18.75" x14ac:dyDescent="0.25">
      <c r="A182" s="20">
        <v>37</v>
      </c>
      <c r="B182" s="13"/>
      <c r="C182" s="3" t="s">
        <v>68</v>
      </c>
      <c r="D182" s="2" t="s">
        <v>224</v>
      </c>
      <c r="E182" s="30">
        <v>139.88</v>
      </c>
      <c r="F182" s="30">
        <v>0.25</v>
      </c>
      <c r="G182" s="30">
        <v>1980</v>
      </c>
      <c r="H182" s="30">
        <v>75</v>
      </c>
      <c r="I182" s="55">
        <v>460</v>
      </c>
      <c r="J182" s="55">
        <v>3</v>
      </c>
    </row>
    <row r="183" spans="1:12" ht="37.5" x14ac:dyDescent="0.25">
      <c r="A183" s="1">
        <v>38</v>
      </c>
      <c r="B183" s="1"/>
      <c r="C183" s="3" t="s">
        <v>68</v>
      </c>
      <c r="D183" s="2" t="s">
        <v>225</v>
      </c>
      <c r="E183" s="30">
        <v>0</v>
      </c>
      <c r="F183" s="30">
        <v>0</v>
      </c>
      <c r="G183" s="30">
        <v>470</v>
      </c>
      <c r="H183" s="30"/>
      <c r="I183" s="55">
        <v>120</v>
      </c>
      <c r="J183" s="55">
        <v>0</v>
      </c>
    </row>
    <row r="184" spans="1:12" ht="37.5" x14ac:dyDescent="0.25">
      <c r="A184" s="1">
        <v>39</v>
      </c>
      <c r="B184" s="1"/>
      <c r="C184" s="3" t="s">
        <v>68</v>
      </c>
      <c r="D184" s="2" t="s">
        <v>226</v>
      </c>
      <c r="E184" s="30">
        <v>0</v>
      </c>
      <c r="F184" s="30">
        <v>0</v>
      </c>
      <c r="G184" s="30">
        <v>0</v>
      </c>
      <c r="H184" s="30">
        <v>0</v>
      </c>
      <c r="I184" s="55">
        <v>0</v>
      </c>
      <c r="J184" s="55">
        <v>0</v>
      </c>
    </row>
    <row r="185" spans="1:12" ht="18.75" x14ac:dyDescent="0.25">
      <c r="A185" s="3"/>
      <c r="B185" s="3" t="s">
        <v>227</v>
      </c>
      <c r="C185" s="3" t="s">
        <v>68</v>
      </c>
      <c r="D185" s="4" t="s">
        <v>224</v>
      </c>
      <c r="E185" s="5">
        <f t="shared" ref="E185:J185" si="75">+E182+E183+E184</f>
        <v>139.88</v>
      </c>
      <c r="F185" s="5">
        <f t="shared" si="75"/>
        <v>0.25</v>
      </c>
      <c r="G185" s="5">
        <f t="shared" si="75"/>
        <v>2450</v>
      </c>
      <c r="H185" s="5">
        <f t="shared" si="75"/>
        <v>75</v>
      </c>
      <c r="I185" s="5">
        <f t="shared" si="75"/>
        <v>580</v>
      </c>
      <c r="J185" s="5">
        <f t="shared" si="75"/>
        <v>3</v>
      </c>
    </row>
    <row r="186" spans="1:12" ht="18.75" x14ac:dyDescent="0.25">
      <c r="A186" s="14"/>
      <c r="B186" s="14"/>
      <c r="C186" s="14"/>
      <c r="D186" s="15" t="s">
        <v>228</v>
      </c>
      <c r="E186" s="23">
        <f t="shared" ref="E186:J186" si="76">+E137+E140+E143+E147+E157+E158+E161+E162+E165+E166+E169+E170+E171+E175+E176+E177+E180+E181+E185</f>
        <v>4047.88</v>
      </c>
      <c r="F186" s="23">
        <f t="shared" si="76"/>
        <v>3126.7200000000003</v>
      </c>
      <c r="G186" s="23">
        <f t="shared" si="76"/>
        <v>49837.170000000006</v>
      </c>
      <c r="H186" s="23">
        <f t="shared" si="76"/>
        <v>38036</v>
      </c>
      <c r="I186" s="23">
        <f t="shared" si="76"/>
        <v>12859.980000000001</v>
      </c>
      <c r="J186" s="23">
        <f t="shared" si="76"/>
        <v>9601.8000000000011</v>
      </c>
    </row>
    <row r="187" spans="1:12" ht="18.75" x14ac:dyDescent="0.25">
      <c r="A187" s="13">
        <v>1</v>
      </c>
      <c r="B187" s="13"/>
      <c r="C187" s="3" t="s">
        <v>65</v>
      </c>
      <c r="D187" s="19" t="s">
        <v>229</v>
      </c>
      <c r="E187" s="30">
        <v>425</v>
      </c>
      <c r="F187" s="30">
        <v>600</v>
      </c>
      <c r="G187" s="30">
        <v>5500</v>
      </c>
      <c r="H187" s="30">
        <v>7600</v>
      </c>
      <c r="I187" s="30">
        <v>1275</v>
      </c>
      <c r="J187" s="30">
        <v>1200</v>
      </c>
      <c r="K187">
        <f t="shared" ref="K187:K191" si="77">ROUND(E187*3,2)</f>
        <v>1275</v>
      </c>
      <c r="L187">
        <f t="shared" ref="L187" si="78">ROUND(F187*2,2)</f>
        <v>1200</v>
      </c>
    </row>
    <row r="188" spans="1:12" ht="18.75" x14ac:dyDescent="0.25">
      <c r="A188" s="3"/>
      <c r="B188" s="3"/>
      <c r="C188" s="3" t="s">
        <v>65</v>
      </c>
      <c r="D188" s="4" t="s">
        <v>229</v>
      </c>
      <c r="E188" s="5">
        <f t="shared" ref="E188:J188" si="79">E187</f>
        <v>425</v>
      </c>
      <c r="F188" s="5">
        <f t="shared" si="79"/>
        <v>600</v>
      </c>
      <c r="G188" s="5">
        <f t="shared" si="79"/>
        <v>5500</v>
      </c>
      <c r="H188" s="5">
        <f t="shared" si="79"/>
        <v>7600</v>
      </c>
      <c r="I188" s="5">
        <f t="shared" si="79"/>
        <v>1275</v>
      </c>
      <c r="J188" s="5">
        <f t="shared" si="79"/>
        <v>1200</v>
      </c>
    </row>
    <row r="189" spans="1:12" ht="18.75" x14ac:dyDescent="0.25">
      <c r="A189" s="1">
        <v>2</v>
      </c>
      <c r="B189" s="1"/>
      <c r="C189" s="3" t="s">
        <v>68</v>
      </c>
      <c r="D189" s="8" t="s">
        <v>230</v>
      </c>
      <c r="E189" s="30">
        <v>240</v>
      </c>
      <c r="F189" s="30">
        <v>40</v>
      </c>
      <c r="G189" s="30">
        <v>3020</v>
      </c>
      <c r="H189" s="30">
        <v>440</v>
      </c>
      <c r="I189" s="30">
        <v>720</v>
      </c>
      <c r="J189" s="44">
        <v>80</v>
      </c>
      <c r="K189">
        <f t="shared" si="77"/>
        <v>720</v>
      </c>
      <c r="L189">
        <f t="shared" ref="L189" si="80">ROUND(F189*2,2)</f>
        <v>80</v>
      </c>
    </row>
    <row r="190" spans="1:12" ht="37.5" x14ac:dyDescent="0.25">
      <c r="A190" s="1">
        <v>3</v>
      </c>
      <c r="B190" s="1"/>
      <c r="C190" s="3" t="s">
        <v>68</v>
      </c>
      <c r="D190" s="2" t="s">
        <v>231</v>
      </c>
      <c r="E190" s="30">
        <v>170</v>
      </c>
      <c r="F190" s="30">
        <v>0</v>
      </c>
      <c r="G190" s="30">
        <v>2714</v>
      </c>
      <c r="H190" s="30"/>
      <c r="I190" s="30">
        <v>510</v>
      </c>
      <c r="J190" s="30">
        <v>0</v>
      </c>
      <c r="K190">
        <f t="shared" si="77"/>
        <v>510</v>
      </c>
    </row>
    <row r="191" spans="1:12" ht="37.5" x14ac:dyDescent="0.25">
      <c r="A191" s="1">
        <v>4</v>
      </c>
      <c r="B191" s="1"/>
      <c r="C191" s="3" t="s">
        <v>68</v>
      </c>
      <c r="D191" s="2" t="s">
        <v>232</v>
      </c>
      <c r="E191" s="30">
        <v>60</v>
      </c>
      <c r="F191" s="30">
        <v>0</v>
      </c>
      <c r="G191" s="30">
        <v>736</v>
      </c>
      <c r="H191" s="30"/>
      <c r="I191" s="30">
        <v>180</v>
      </c>
      <c r="J191" s="30">
        <v>0</v>
      </c>
      <c r="K191">
        <f t="shared" si="77"/>
        <v>180</v>
      </c>
    </row>
    <row r="192" spans="1:12" ht="18.75" x14ac:dyDescent="0.25">
      <c r="A192" s="3"/>
      <c r="B192" s="3" t="s">
        <v>233</v>
      </c>
      <c r="C192" s="3" t="s">
        <v>68</v>
      </c>
      <c r="D192" s="4" t="s">
        <v>230</v>
      </c>
      <c r="E192" s="5">
        <f t="shared" ref="E192:J192" si="81">+E189+E190+E191</f>
        <v>470</v>
      </c>
      <c r="F192" s="5">
        <f t="shared" si="81"/>
        <v>40</v>
      </c>
      <c r="G192" s="5">
        <f t="shared" si="81"/>
        <v>6470</v>
      </c>
      <c r="H192" s="5">
        <f t="shared" si="81"/>
        <v>440</v>
      </c>
      <c r="I192" s="5">
        <f t="shared" si="81"/>
        <v>1410</v>
      </c>
      <c r="J192" s="5">
        <f t="shared" si="81"/>
        <v>80</v>
      </c>
    </row>
    <row r="193" spans="1:12" ht="18.75" x14ac:dyDescent="0.25">
      <c r="A193" s="3">
        <v>5</v>
      </c>
      <c r="B193" s="3" t="s">
        <v>234</v>
      </c>
      <c r="C193" s="3" t="s">
        <v>222</v>
      </c>
      <c r="D193" s="4" t="s">
        <v>235</v>
      </c>
      <c r="E193" s="30">
        <v>360</v>
      </c>
      <c r="F193" s="30">
        <v>40</v>
      </c>
      <c r="G193" s="30">
        <v>4500</v>
      </c>
      <c r="H193" s="30">
        <v>600</v>
      </c>
      <c r="I193" s="55">
        <v>1125</v>
      </c>
      <c r="J193" s="55">
        <v>250</v>
      </c>
    </row>
    <row r="194" spans="1:12" ht="18.75" x14ac:dyDescent="0.25">
      <c r="A194" s="1">
        <v>6</v>
      </c>
      <c r="B194" s="1"/>
      <c r="C194" s="3" t="s">
        <v>91</v>
      </c>
      <c r="D194" s="2" t="s">
        <v>236</v>
      </c>
      <c r="E194" s="30">
        <v>250</v>
      </c>
      <c r="F194" s="30">
        <v>50</v>
      </c>
      <c r="G194" s="30">
        <v>3456</v>
      </c>
      <c r="H194" s="30">
        <v>550</v>
      </c>
      <c r="I194" s="55">
        <v>750</v>
      </c>
      <c r="J194" s="55">
        <v>180</v>
      </c>
    </row>
    <row r="195" spans="1:12" ht="18.75" x14ac:dyDescent="0.25">
      <c r="A195" s="1">
        <v>7</v>
      </c>
      <c r="B195" s="1"/>
      <c r="C195" s="3" t="s">
        <v>91</v>
      </c>
      <c r="D195" s="2" t="s">
        <v>237</v>
      </c>
      <c r="E195" s="30">
        <v>35</v>
      </c>
      <c r="F195" s="30">
        <v>0</v>
      </c>
      <c r="G195" s="30">
        <v>443</v>
      </c>
      <c r="H195" s="30"/>
      <c r="I195" s="55">
        <v>105</v>
      </c>
      <c r="J195" s="55">
        <v>0</v>
      </c>
    </row>
    <row r="196" spans="1:12" ht="18.75" x14ac:dyDescent="0.25">
      <c r="A196" s="3"/>
      <c r="B196" s="3" t="s">
        <v>238</v>
      </c>
      <c r="C196" s="3" t="s">
        <v>91</v>
      </c>
      <c r="D196" s="4" t="s">
        <v>236</v>
      </c>
      <c r="E196" s="5">
        <f t="shared" ref="E196:J196" si="82">+E194+E195</f>
        <v>285</v>
      </c>
      <c r="F196" s="5">
        <f t="shared" si="82"/>
        <v>50</v>
      </c>
      <c r="G196" s="5">
        <f t="shared" si="82"/>
        <v>3899</v>
      </c>
      <c r="H196" s="5">
        <f t="shared" si="82"/>
        <v>550</v>
      </c>
      <c r="I196" s="5">
        <f t="shared" si="82"/>
        <v>855</v>
      </c>
      <c r="J196" s="5">
        <f t="shared" si="82"/>
        <v>180</v>
      </c>
    </row>
    <row r="197" spans="1:12" ht="18.75" x14ac:dyDescent="0.25">
      <c r="A197" s="3">
        <v>8</v>
      </c>
      <c r="B197" s="3" t="s">
        <v>239</v>
      </c>
      <c r="C197" s="3" t="s">
        <v>240</v>
      </c>
      <c r="D197" s="4" t="s">
        <v>241</v>
      </c>
      <c r="E197" s="30">
        <v>550</v>
      </c>
      <c r="F197" s="30">
        <v>60</v>
      </c>
      <c r="G197" s="30">
        <v>7560</v>
      </c>
      <c r="H197" s="30">
        <v>850</v>
      </c>
      <c r="I197" s="55">
        <v>1650</v>
      </c>
      <c r="J197" s="55">
        <v>270</v>
      </c>
      <c r="K197">
        <f t="shared" ref="K197:K210" si="83">ROUND(E197*3,2)</f>
        <v>1650</v>
      </c>
    </row>
    <row r="198" spans="1:12" ht="18.75" x14ac:dyDescent="0.25">
      <c r="A198" s="3">
        <v>9</v>
      </c>
      <c r="B198" s="3" t="s">
        <v>242</v>
      </c>
      <c r="C198" s="3" t="s">
        <v>158</v>
      </c>
      <c r="D198" s="4" t="s">
        <v>243</v>
      </c>
      <c r="E198" s="30">
        <v>215</v>
      </c>
      <c r="F198" s="30">
        <v>20</v>
      </c>
      <c r="G198" s="30">
        <v>2800</v>
      </c>
      <c r="H198" s="30">
        <v>250</v>
      </c>
      <c r="I198" s="61">
        <v>770</v>
      </c>
      <c r="J198" s="62">
        <v>30</v>
      </c>
    </row>
    <row r="199" spans="1:12" ht="18.75" x14ac:dyDescent="0.25">
      <c r="A199" s="3">
        <v>10</v>
      </c>
      <c r="B199" s="3" t="s">
        <v>244</v>
      </c>
      <c r="C199" s="3" t="s">
        <v>245</v>
      </c>
      <c r="D199" s="4" t="s">
        <v>246</v>
      </c>
      <c r="E199" s="30">
        <v>105</v>
      </c>
      <c r="F199" s="30">
        <v>62</v>
      </c>
      <c r="G199" s="30">
        <v>1150</v>
      </c>
      <c r="H199" s="30">
        <v>140</v>
      </c>
      <c r="I199" s="55">
        <v>271</v>
      </c>
      <c r="J199" s="55">
        <v>94</v>
      </c>
      <c r="K199">
        <f t="shared" si="83"/>
        <v>315</v>
      </c>
    </row>
    <row r="200" spans="1:12" ht="18.75" x14ac:dyDescent="0.25">
      <c r="A200" s="1">
        <v>11</v>
      </c>
      <c r="B200" s="1"/>
      <c r="C200" s="3" t="s">
        <v>72</v>
      </c>
      <c r="D200" s="2" t="s">
        <v>247</v>
      </c>
      <c r="E200" s="30">
        <v>175</v>
      </c>
      <c r="F200" s="30">
        <v>44</v>
      </c>
      <c r="G200" s="30">
        <v>1900</v>
      </c>
      <c r="H200" s="30">
        <v>372</v>
      </c>
      <c r="I200" s="30">
        <v>525</v>
      </c>
      <c r="J200" s="30">
        <v>88</v>
      </c>
      <c r="K200">
        <f t="shared" si="83"/>
        <v>525</v>
      </c>
      <c r="L200">
        <f t="shared" ref="L200" si="84">ROUND(F200*2,2)</f>
        <v>88</v>
      </c>
    </row>
    <row r="201" spans="1:12" ht="18.75" x14ac:dyDescent="0.25">
      <c r="A201" s="1">
        <v>12</v>
      </c>
      <c r="B201" s="1"/>
      <c r="C201" s="3" t="s">
        <v>72</v>
      </c>
      <c r="D201" s="2" t="s">
        <v>248</v>
      </c>
      <c r="E201" s="30">
        <v>58</v>
      </c>
      <c r="F201" s="30">
        <v>0</v>
      </c>
      <c r="G201" s="30">
        <v>690</v>
      </c>
      <c r="H201" s="30"/>
      <c r="I201" s="30">
        <v>174</v>
      </c>
      <c r="J201" s="30">
        <v>0</v>
      </c>
      <c r="K201">
        <f t="shared" si="83"/>
        <v>174</v>
      </c>
    </row>
    <row r="202" spans="1:12" ht="18.75" x14ac:dyDescent="0.25">
      <c r="A202" s="1">
        <v>13</v>
      </c>
      <c r="B202" s="1"/>
      <c r="C202" s="3" t="s">
        <v>72</v>
      </c>
      <c r="D202" s="2" t="s">
        <v>249</v>
      </c>
      <c r="E202" s="30">
        <v>18</v>
      </c>
      <c r="F202" s="30">
        <v>0</v>
      </c>
      <c r="G202" s="30">
        <v>211.2</v>
      </c>
      <c r="H202" s="30"/>
      <c r="I202" s="30">
        <v>54</v>
      </c>
      <c r="J202" s="30">
        <v>0</v>
      </c>
      <c r="K202">
        <f t="shared" si="83"/>
        <v>54</v>
      </c>
    </row>
    <row r="203" spans="1:12" ht="18.75" x14ac:dyDescent="0.25">
      <c r="A203" s="1">
        <v>14</v>
      </c>
      <c r="B203" s="1"/>
      <c r="C203" s="3" t="s">
        <v>72</v>
      </c>
      <c r="D203" s="2" t="s">
        <v>250</v>
      </c>
      <c r="E203" s="30">
        <v>96</v>
      </c>
      <c r="F203" s="30">
        <v>0</v>
      </c>
      <c r="G203" s="30">
        <v>1149.8699999999999</v>
      </c>
      <c r="H203" s="30"/>
      <c r="I203" s="30">
        <v>288</v>
      </c>
      <c r="J203" s="30">
        <v>0</v>
      </c>
      <c r="K203">
        <f t="shared" si="83"/>
        <v>288</v>
      </c>
    </row>
    <row r="204" spans="1:12" ht="18.75" x14ac:dyDescent="0.25">
      <c r="A204" s="1">
        <v>15</v>
      </c>
      <c r="B204" s="1"/>
      <c r="C204" s="3" t="s">
        <v>72</v>
      </c>
      <c r="D204" s="2" t="s">
        <v>251</v>
      </c>
      <c r="E204" s="30">
        <v>53</v>
      </c>
      <c r="F204" s="30">
        <v>0</v>
      </c>
      <c r="G204" s="30">
        <v>630</v>
      </c>
      <c r="H204" s="30"/>
      <c r="I204" s="30">
        <v>159</v>
      </c>
      <c r="J204" s="30">
        <v>0</v>
      </c>
      <c r="K204">
        <f t="shared" si="83"/>
        <v>159</v>
      </c>
    </row>
    <row r="205" spans="1:12" ht="18.75" x14ac:dyDescent="0.25">
      <c r="A205" s="1">
        <v>16</v>
      </c>
      <c r="B205" s="1"/>
      <c r="C205" s="3" t="s">
        <v>72</v>
      </c>
      <c r="D205" s="2" t="s">
        <v>252</v>
      </c>
      <c r="E205" s="30">
        <v>0</v>
      </c>
      <c r="F205" s="30">
        <v>0</v>
      </c>
      <c r="G205" s="30"/>
      <c r="H205" s="30"/>
      <c r="I205" s="30">
        <v>0</v>
      </c>
      <c r="J205" s="30">
        <v>0</v>
      </c>
      <c r="K205">
        <f t="shared" si="83"/>
        <v>0</v>
      </c>
    </row>
    <row r="206" spans="1:12" ht="18.75" x14ac:dyDescent="0.25">
      <c r="A206" s="3"/>
      <c r="B206" s="3" t="s">
        <v>253</v>
      </c>
      <c r="C206" s="3" t="s">
        <v>72</v>
      </c>
      <c r="D206" s="4" t="s">
        <v>247</v>
      </c>
      <c r="E206" s="5">
        <f t="shared" ref="E206:J206" si="85">+E200+E201+E202+E203+E204+E205</f>
        <v>400</v>
      </c>
      <c r="F206" s="5">
        <f t="shared" si="85"/>
        <v>44</v>
      </c>
      <c r="G206" s="5">
        <f t="shared" si="85"/>
        <v>4581.07</v>
      </c>
      <c r="H206" s="5">
        <f t="shared" si="85"/>
        <v>372</v>
      </c>
      <c r="I206" s="5">
        <f t="shared" si="85"/>
        <v>1200</v>
      </c>
      <c r="J206" s="5">
        <f t="shared" si="85"/>
        <v>88</v>
      </c>
      <c r="K206">
        <f t="shared" si="83"/>
        <v>1200</v>
      </c>
    </row>
    <row r="207" spans="1:12" ht="18.75" x14ac:dyDescent="0.25">
      <c r="A207" s="3">
        <v>17</v>
      </c>
      <c r="B207" s="3" t="s">
        <v>254</v>
      </c>
      <c r="C207" s="3" t="s">
        <v>8</v>
      </c>
      <c r="D207" s="4" t="s">
        <v>255</v>
      </c>
      <c r="E207" s="30">
        <v>310</v>
      </c>
      <c r="F207" s="30">
        <v>395</v>
      </c>
      <c r="G207" s="30">
        <v>4000</v>
      </c>
      <c r="H207" s="30">
        <v>5400</v>
      </c>
      <c r="I207" s="55">
        <v>900</v>
      </c>
      <c r="J207" s="55">
        <v>1300</v>
      </c>
    </row>
    <row r="208" spans="1:12" s="33" customFormat="1" ht="18.75" x14ac:dyDescent="0.25">
      <c r="A208" s="32">
        <v>18</v>
      </c>
      <c r="B208" s="32"/>
      <c r="C208" s="3" t="s">
        <v>35</v>
      </c>
      <c r="D208" s="8" t="s">
        <v>256</v>
      </c>
      <c r="E208" s="30">
        <v>70</v>
      </c>
      <c r="F208" s="30">
        <v>3</v>
      </c>
      <c r="G208" s="30">
        <v>800</v>
      </c>
      <c r="H208" s="30">
        <v>130</v>
      </c>
      <c r="I208" s="30">
        <v>210</v>
      </c>
      <c r="J208" s="30">
        <v>6</v>
      </c>
      <c r="K208">
        <f t="shared" si="83"/>
        <v>210</v>
      </c>
      <c r="L208">
        <f t="shared" ref="L208" si="86">ROUND(F208*2,2)</f>
        <v>6</v>
      </c>
    </row>
    <row r="209" spans="1:12" ht="18.75" x14ac:dyDescent="0.25">
      <c r="A209" s="1">
        <v>19</v>
      </c>
      <c r="B209" s="1"/>
      <c r="C209" s="3" t="s">
        <v>35</v>
      </c>
      <c r="D209" s="2" t="s">
        <v>257</v>
      </c>
      <c r="E209" s="30">
        <v>120</v>
      </c>
      <c r="F209" s="30">
        <v>0</v>
      </c>
      <c r="G209" s="30">
        <v>1150</v>
      </c>
      <c r="H209" s="30"/>
      <c r="I209" s="30">
        <v>360</v>
      </c>
      <c r="J209" s="30">
        <v>0</v>
      </c>
      <c r="K209">
        <f t="shared" si="83"/>
        <v>360</v>
      </c>
    </row>
    <row r="210" spans="1:12" ht="18.75" x14ac:dyDescent="0.25">
      <c r="A210" s="3"/>
      <c r="B210" s="3" t="s">
        <v>258</v>
      </c>
      <c r="C210" s="3" t="s">
        <v>35</v>
      </c>
      <c r="D210" s="4" t="s">
        <v>256</v>
      </c>
      <c r="E210" s="5">
        <f t="shared" ref="E210:J210" si="87">+E208+E209</f>
        <v>190</v>
      </c>
      <c r="F210" s="5">
        <f t="shared" si="87"/>
        <v>3</v>
      </c>
      <c r="G210" s="5">
        <f t="shared" si="87"/>
        <v>1950</v>
      </c>
      <c r="H210" s="5">
        <f t="shared" si="87"/>
        <v>130</v>
      </c>
      <c r="I210" s="5">
        <f t="shared" si="87"/>
        <v>570</v>
      </c>
      <c r="J210" s="5">
        <f t="shared" si="87"/>
        <v>6</v>
      </c>
      <c r="K210">
        <f t="shared" si="83"/>
        <v>570</v>
      </c>
    </row>
    <row r="211" spans="1:12" ht="18.75" x14ac:dyDescent="0.25">
      <c r="A211" s="1">
        <v>20</v>
      </c>
      <c r="B211" s="1"/>
      <c r="C211" s="3" t="s">
        <v>16</v>
      </c>
      <c r="D211" s="2" t="s">
        <v>259</v>
      </c>
      <c r="E211" s="30">
        <v>133</v>
      </c>
      <c r="F211" s="30">
        <v>5</v>
      </c>
      <c r="G211" s="30">
        <v>1597.97</v>
      </c>
      <c r="H211" s="30">
        <v>60</v>
      </c>
      <c r="I211" s="55">
        <v>375</v>
      </c>
      <c r="J211" s="55">
        <v>25</v>
      </c>
    </row>
    <row r="212" spans="1:12" ht="18.75" x14ac:dyDescent="0.25">
      <c r="A212" s="1">
        <v>21</v>
      </c>
      <c r="B212" s="1"/>
      <c r="C212" s="3" t="s">
        <v>16</v>
      </c>
      <c r="D212" s="2" t="s">
        <v>260</v>
      </c>
      <c r="E212" s="30">
        <v>182</v>
      </c>
      <c r="F212" s="30">
        <v>0</v>
      </c>
      <c r="G212" s="30">
        <v>2187.9899999999998</v>
      </c>
      <c r="H212" s="30"/>
      <c r="I212" s="55">
        <v>546</v>
      </c>
      <c r="J212" s="55">
        <v>0</v>
      </c>
    </row>
    <row r="213" spans="1:12" ht="18.75" x14ac:dyDescent="0.25">
      <c r="A213" s="1">
        <v>22</v>
      </c>
      <c r="B213" s="1"/>
      <c r="C213" s="3" t="s">
        <v>16</v>
      </c>
      <c r="D213" s="2" t="s">
        <v>261</v>
      </c>
      <c r="E213" s="30">
        <v>0</v>
      </c>
      <c r="F213" s="30">
        <v>0</v>
      </c>
      <c r="G213" s="30">
        <v>0</v>
      </c>
      <c r="H213" s="30">
        <v>0</v>
      </c>
      <c r="I213" s="55">
        <v>0</v>
      </c>
      <c r="J213" s="55">
        <v>0</v>
      </c>
    </row>
    <row r="214" spans="1:12" ht="18.75" x14ac:dyDescent="0.25">
      <c r="A214" s="3"/>
      <c r="B214" s="3" t="s">
        <v>262</v>
      </c>
      <c r="C214" s="3" t="s">
        <v>16</v>
      </c>
      <c r="D214" s="4" t="s">
        <v>259</v>
      </c>
      <c r="E214" s="5">
        <f t="shared" ref="E214:J214" si="88">+E211+E212+E213</f>
        <v>315</v>
      </c>
      <c r="F214" s="5">
        <f t="shared" si="88"/>
        <v>5</v>
      </c>
      <c r="G214" s="5">
        <f t="shared" si="88"/>
        <v>3785.96</v>
      </c>
      <c r="H214" s="5">
        <f t="shared" si="88"/>
        <v>60</v>
      </c>
      <c r="I214" s="5">
        <f t="shared" si="88"/>
        <v>921</v>
      </c>
      <c r="J214" s="5">
        <f t="shared" si="88"/>
        <v>25</v>
      </c>
    </row>
    <row r="215" spans="1:12" ht="37.5" x14ac:dyDescent="0.25">
      <c r="A215" s="3">
        <v>23</v>
      </c>
      <c r="B215" s="3" t="s">
        <v>263</v>
      </c>
      <c r="C215" s="3" t="s">
        <v>158</v>
      </c>
      <c r="D215" s="4" t="s">
        <v>400</v>
      </c>
      <c r="E215" s="30">
        <v>18</v>
      </c>
      <c r="F215" s="30">
        <v>0</v>
      </c>
      <c r="G215" s="30">
        <v>250</v>
      </c>
      <c r="H215" s="30">
        <v>0</v>
      </c>
      <c r="I215" s="55">
        <v>70</v>
      </c>
      <c r="J215" s="55">
        <v>0</v>
      </c>
    </row>
    <row r="216" spans="1:12" ht="18.75" x14ac:dyDescent="0.25">
      <c r="A216" s="1">
        <v>24</v>
      </c>
      <c r="B216" s="1"/>
      <c r="C216" s="3" t="s">
        <v>72</v>
      </c>
      <c r="D216" s="2" t="s">
        <v>264</v>
      </c>
      <c r="E216" s="30">
        <v>85</v>
      </c>
      <c r="F216" s="30">
        <v>5</v>
      </c>
      <c r="G216" s="30">
        <v>1191</v>
      </c>
      <c r="H216" s="30">
        <v>50</v>
      </c>
      <c r="I216" s="30">
        <v>255</v>
      </c>
      <c r="J216" s="30">
        <v>10</v>
      </c>
      <c r="K216">
        <f t="shared" ref="K216:K222" si="89">ROUND(E216*3,2)</f>
        <v>255</v>
      </c>
      <c r="L216">
        <f t="shared" ref="L216" si="90">ROUND(F216*2,2)</f>
        <v>10</v>
      </c>
    </row>
    <row r="217" spans="1:12" ht="18.75" x14ac:dyDescent="0.25">
      <c r="A217" s="1">
        <v>25</v>
      </c>
      <c r="B217" s="1"/>
      <c r="C217" s="3" t="s">
        <v>72</v>
      </c>
      <c r="D217" s="2" t="s">
        <v>265</v>
      </c>
      <c r="E217" s="30">
        <v>79</v>
      </c>
      <c r="F217" s="30">
        <v>0</v>
      </c>
      <c r="G217" s="30">
        <v>822.17</v>
      </c>
      <c r="H217" s="30"/>
      <c r="I217" s="30">
        <v>237</v>
      </c>
      <c r="J217" s="30">
        <v>0</v>
      </c>
      <c r="K217">
        <f t="shared" si="89"/>
        <v>237</v>
      </c>
    </row>
    <row r="218" spans="1:12" ht="18.75" x14ac:dyDescent="0.25">
      <c r="A218" s="3"/>
      <c r="B218" s="3" t="s">
        <v>266</v>
      </c>
      <c r="C218" s="3" t="s">
        <v>72</v>
      </c>
      <c r="D218" s="4" t="s">
        <v>264</v>
      </c>
      <c r="E218" s="5">
        <f t="shared" ref="E218:J218" si="91">+E216+E217</f>
        <v>164</v>
      </c>
      <c r="F218" s="5">
        <f t="shared" si="91"/>
        <v>5</v>
      </c>
      <c r="G218" s="5">
        <f t="shared" si="91"/>
        <v>2013.17</v>
      </c>
      <c r="H218" s="5">
        <f t="shared" si="91"/>
        <v>50</v>
      </c>
      <c r="I218" s="5">
        <f t="shared" si="91"/>
        <v>492</v>
      </c>
      <c r="J218" s="5">
        <f t="shared" si="91"/>
        <v>10</v>
      </c>
      <c r="K218">
        <f t="shared" si="89"/>
        <v>492</v>
      </c>
    </row>
    <row r="219" spans="1:12" ht="18.75" x14ac:dyDescent="0.25">
      <c r="A219" s="13">
        <v>26</v>
      </c>
      <c r="B219" s="13"/>
      <c r="C219" s="3" t="s">
        <v>35</v>
      </c>
      <c r="D219" s="8" t="s">
        <v>267</v>
      </c>
      <c r="E219" s="30">
        <v>120</v>
      </c>
      <c r="F219" s="30">
        <v>18</v>
      </c>
      <c r="G219" s="30">
        <v>1450</v>
      </c>
      <c r="H219" s="30">
        <v>275</v>
      </c>
      <c r="I219" s="55">
        <v>370</v>
      </c>
      <c r="J219" s="55">
        <v>55</v>
      </c>
    </row>
    <row r="220" spans="1:12" ht="37.5" x14ac:dyDescent="0.25">
      <c r="A220" s="1">
        <v>27</v>
      </c>
      <c r="B220" s="1"/>
      <c r="C220" s="3" t="s">
        <v>35</v>
      </c>
      <c r="D220" s="2" t="s">
        <v>268</v>
      </c>
      <c r="E220" s="30">
        <v>290</v>
      </c>
      <c r="F220" s="30">
        <v>0</v>
      </c>
      <c r="G220" s="30">
        <v>3151</v>
      </c>
      <c r="H220" s="30"/>
      <c r="I220" s="30">
        <v>870</v>
      </c>
      <c r="J220" s="30">
        <v>0</v>
      </c>
      <c r="K220">
        <f t="shared" si="89"/>
        <v>870</v>
      </c>
    </row>
    <row r="221" spans="1:12" ht="37.5" x14ac:dyDescent="0.25">
      <c r="A221" s="1">
        <v>28</v>
      </c>
      <c r="B221" s="1"/>
      <c r="C221" s="3" t="s">
        <v>35</v>
      </c>
      <c r="D221" s="2" t="s">
        <v>269</v>
      </c>
      <c r="E221" s="30">
        <v>0</v>
      </c>
      <c r="F221" s="30">
        <v>0</v>
      </c>
      <c r="G221" s="30">
        <v>0</v>
      </c>
      <c r="H221" s="30">
        <v>0</v>
      </c>
      <c r="I221" s="30">
        <v>0</v>
      </c>
      <c r="J221" s="30">
        <v>0</v>
      </c>
      <c r="K221">
        <f t="shared" si="89"/>
        <v>0</v>
      </c>
    </row>
    <row r="222" spans="1:12" ht="18.75" x14ac:dyDescent="0.25">
      <c r="A222" s="3"/>
      <c r="B222" s="3" t="s">
        <v>270</v>
      </c>
      <c r="C222" s="3" t="s">
        <v>35</v>
      </c>
      <c r="D222" s="4" t="s">
        <v>267</v>
      </c>
      <c r="E222" s="5">
        <f t="shared" ref="E222:J222" si="92">+E219+E220+E221</f>
        <v>410</v>
      </c>
      <c r="F222" s="5">
        <f t="shared" si="92"/>
        <v>18</v>
      </c>
      <c r="G222" s="5">
        <f t="shared" si="92"/>
        <v>4601</v>
      </c>
      <c r="H222" s="5">
        <f t="shared" si="92"/>
        <v>275</v>
      </c>
      <c r="I222" s="5">
        <f t="shared" si="92"/>
        <v>1240</v>
      </c>
      <c r="J222" s="5">
        <f t="shared" si="92"/>
        <v>55</v>
      </c>
      <c r="K222">
        <f t="shared" si="89"/>
        <v>1230</v>
      </c>
    </row>
    <row r="223" spans="1:12" ht="18.75" x14ac:dyDescent="0.25">
      <c r="A223" s="3">
        <v>29</v>
      </c>
      <c r="B223" s="3" t="s">
        <v>271</v>
      </c>
      <c r="C223" s="3" t="s">
        <v>8</v>
      </c>
      <c r="D223" s="4" t="s">
        <v>272</v>
      </c>
      <c r="E223" s="30">
        <v>80</v>
      </c>
      <c r="F223" s="30">
        <v>0</v>
      </c>
      <c r="G223" s="30">
        <v>785</v>
      </c>
      <c r="H223" s="30"/>
      <c r="I223" s="55">
        <v>250</v>
      </c>
      <c r="J223" s="55">
        <v>0</v>
      </c>
    </row>
    <row r="224" spans="1:12" ht="18.75" x14ac:dyDescent="0.25">
      <c r="A224" s="14"/>
      <c r="B224" s="14"/>
      <c r="C224" s="14"/>
      <c r="D224" s="15" t="s">
        <v>273</v>
      </c>
      <c r="E224" s="23">
        <f t="shared" ref="E224:J224" si="93">+E188+E192+E193+E196+E197+E198+E199+E206+E207+E210+E214+E215+E218+E222+E223</f>
        <v>4297</v>
      </c>
      <c r="F224" s="23">
        <f t="shared" si="93"/>
        <v>1342</v>
      </c>
      <c r="G224" s="23">
        <f t="shared" si="93"/>
        <v>53845.2</v>
      </c>
      <c r="H224" s="23">
        <f t="shared" si="93"/>
        <v>16717</v>
      </c>
      <c r="I224" s="23">
        <f t="shared" si="93"/>
        <v>12999</v>
      </c>
      <c r="J224" s="23">
        <f t="shared" si="93"/>
        <v>3588</v>
      </c>
    </row>
    <row r="225" spans="1:11" ht="18.75" x14ac:dyDescent="0.25">
      <c r="A225" s="21">
        <v>30</v>
      </c>
      <c r="B225" s="21"/>
      <c r="C225" s="3" t="s">
        <v>68</v>
      </c>
      <c r="D225" s="22" t="s">
        <v>274</v>
      </c>
      <c r="E225" s="30">
        <v>0</v>
      </c>
      <c r="F225" s="30">
        <v>0</v>
      </c>
      <c r="G225" s="30">
        <v>0</v>
      </c>
      <c r="H225" s="30">
        <v>0</v>
      </c>
      <c r="I225" s="30">
        <v>0</v>
      </c>
      <c r="J225" s="30">
        <v>0</v>
      </c>
    </row>
    <row r="226" spans="1:11" ht="18.75" x14ac:dyDescent="0.25">
      <c r="A226" s="14"/>
      <c r="B226" s="14" t="s">
        <v>275</v>
      </c>
      <c r="C226" s="14"/>
      <c r="D226" s="15" t="s">
        <v>276</v>
      </c>
      <c r="E226" s="16">
        <f t="shared" ref="E226:J226" si="94">E225</f>
        <v>0</v>
      </c>
      <c r="F226" s="16">
        <f t="shared" si="94"/>
        <v>0</v>
      </c>
      <c r="G226" s="16">
        <f t="shared" si="94"/>
        <v>0</v>
      </c>
      <c r="H226" s="16">
        <f t="shared" si="94"/>
        <v>0</v>
      </c>
      <c r="I226" s="16">
        <f t="shared" si="94"/>
        <v>0</v>
      </c>
      <c r="J226" s="16">
        <f t="shared" si="94"/>
        <v>0</v>
      </c>
    </row>
    <row r="227" spans="1:11" ht="18.75" x14ac:dyDescent="0.25">
      <c r="A227" s="1">
        <v>1</v>
      </c>
      <c r="B227" s="1"/>
      <c r="C227" s="3" t="s">
        <v>49</v>
      </c>
      <c r="D227" s="2" t="s">
        <v>277</v>
      </c>
      <c r="E227" s="30">
        <v>210</v>
      </c>
      <c r="F227" s="30">
        <v>200</v>
      </c>
      <c r="G227" s="30">
        <v>3070</v>
      </c>
      <c r="H227" s="30">
        <v>2600</v>
      </c>
      <c r="I227" s="55">
        <v>700</v>
      </c>
      <c r="J227" s="55">
        <v>630</v>
      </c>
    </row>
    <row r="228" spans="1:11" ht="18.75" x14ac:dyDescent="0.25">
      <c r="A228" s="1">
        <v>2</v>
      </c>
      <c r="B228" s="1"/>
      <c r="C228" s="3" t="s">
        <v>49</v>
      </c>
      <c r="D228" s="2" t="s">
        <v>278</v>
      </c>
      <c r="E228" s="30">
        <v>0</v>
      </c>
      <c r="F228" s="30">
        <v>0</v>
      </c>
      <c r="G228" s="30">
        <v>0</v>
      </c>
      <c r="H228" s="30">
        <v>0</v>
      </c>
      <c r="I228" s="55">
        <v>0</v>
      </c>
      <c r="J228" s="55">
        <v>0</v>
      </c>
    </row>
    <row r="229" spans="1:11" ht="18.75" x14ac:dyDescent="0.25">
      <c r="A229" s="3"/>
      <c r="B229" s="3" t="s">
        <v>279</v>
      </c>
      <c r="C229" s="3" t="s">
        <v>49</v>
      </c>
      <c r="D229" s="4" t="s">
        <v>277</v>
      </c>
      <c r="E229" s="5">
        <f t="shared" ref="E229:J229" si="95">+E227+E228</f>
        <v>210</v>
      </c>
      <c r="F229" s="5">
        <f t="shared" si="95"/>
        <v>200</v>
      </c>
      <c r="G229" s="5">
        <f t="shared" si="95"/>
        <v>3070</v>
      </c>
      <c r="H229" s="5">
        <f t="shared" si="95"/>
        <v>2600</v>
      </c>
      <c r="I229" s="5">
        <f t="shared" si="95"/>
        <v>700</v>
      </c>
      <c r="J229" s="5">
        <f t="shared" si="95"/>
        <v>630</v>
      </c>
    </row>
    <row r="230" spans="1:11" ht="17.25" customHeight="1" x14ac:dyDescent="0.25">
      <c r="A230" s="3">
        <v>3</v>
      </c>
      <c r="B230" s="3" t="s">
        <v>280</v>
      </c>
      <c r="C230" s="3" t="s">
        <v>12</v>
      </c>
      <c r="D230" s="35" t="s">
        <v>281</v>
      </c>
      <c r="E230" s="30">
        <v>300</v>
      </c>
      <c r="F230" s="30">
        <v>850</v>
      </c>
      <c r="G230" s="30">
        <v>3350</v>
      </c>
      <c r="H230" s="30">
        <v>10600</v>
      </c>
      <c r="I230" s="55">
        <v>900</v>
      </c>
      <c r="J230" s="55">
        <v>2550</v>
      </c>
    </row>
    <row r="231" spans="1:11" ht="18.75" x14ac:dyDescent="0.25">
      <c r="A231" s="3">
        <v>4</v>
      </c>
      <c r="B231" s="3" t="s">
        <v>282</v>
      </c>
      <c r="C231" s="3" t="s">
        <v>16</v>
      </c>
      <c r="D231" s="4" t="s">
        <v>283</v>
      </c>
      <c r="E231" s="30">
        <v>270</v>
      </c>
      <c r="F231" s="30">
        <v>40.5</v>
      </c>
      <c r="G231" s="30">
        <v>3450</v>
      </c>
      <c r="H231" s="30">
        <v>525</v>
      </c>
      <c r="I231" s="55">
        <v>900</v>
      </c>
      <c r="J231" s="55">
        <v>135</v>
      </c>
    </row>
    <row r="232" spans="1:11" ht="18.75" x14ac:dyDescent="0.25">
      <c r="A232" s="3">
        <v>5</v>
      </c>
      <c r="B232" s="3" t="s">
        <v>284</v>
      </c>
      <c r="C232" s="3" t="s">
        <v>8</v>
      </c>
      <c r="D232" s="4" t="s">
        <v>285</v>
      </c>
      <c r="E232" s="30">
        <v>320</v>
      </c>
      <c r="F232" s="30">
        <v>350</v>
      </c>
      <c r="G232" s="30">
        <v>3800</v>
      </c>
      <c r="H232" s="30">
        <v>3800</v>
      </c>
      <c r="I232" s="55">
        <v>900</v>
      </c>
      <c r="J232" s="55">
        <v>895</v>
      </c>
    </row>
    <row r="233" spans="1:11" ht="18.75" x14ac:dyDescent="0.25">
      <c r="A233" s="3">
        <v>6</v>
      </c>
      <c r="B233" s="3" t="s">
        <v>286</v>
      </c>
      <c r="C233" s="3" t="s">
        <v>116</v>
      </c>
      <c r="D233" s="4" t="s">
        <v>287</v>
      </c>
      <c r="E233" s="30">
        <v>330</v>
      </c>
      <c r="F233" s="30">
        <v>30</v>
      </c>
      <c r="G233" s="30">
        <v>4240</v>
      </c>
      <c r="H233" s="30">
        <v>300</v>
      </c>
      <c r="I233" s="55">
        <v>900</v>
      </c>
      <c r="J233" s="55">
        <v>30</v>
      </c>
    </row>
    <row r="234" spans="1:11" ht="18.75" x14ac:dyDescent="0.25">
      <c r="A234" s="1">
        <v>7</v>
      </c>
      <c r="B234" s="1"/>
      <c r="C234" s="3" t="s">
        <v>116</v>
      </c>
      <c r="D234" s="2" t="s">
        <v>288</v>
      </c>
      <c r="E234" s="30">
        <v>700</v>
      </c>
      <c r="F234" s="30">
        <v>750</v>
      </c>
      <c r="G234" s="30">
        <v>8300</v>
      </c>
      <c r="H234" s="30">
        <v>8800</v>
      </c>
      <c r="I234" s="55">
        <v>2000</v>
      </c>
      <c r="J234" s="55">
        <v>2400</v>
      </c>
    </row>
    <row r="235" spans="1:11" ht="18.75" x14ac:dyDescent="0.25">
      <c r="A235" s="1">
        <v>8</v>
      </c>
      <c r="B235" s="1"/>
      <c r="C235" s="3" t="s">
        <v>116</v>
      </c>
      <c r="D235" s="2" t="s">
        <v>289</v>
      </c>
      <c r="E235" s="30">
        <v>0</v>
      </c>
      <c r="F235" s="30">
        <v>0</v>
      </c>
      <c r="G235" s="30">
        <v>0</v>
      </c>
      <c r="H235" s="30">
        <v>0</v>
      </c>
      <c r="I235" s="55">
        <v>0</v>
      </c>
      <c r="J235" s="55">
        <v>0</v>
      </c>
    </row>
    <row r="236" spans="1:11" ht="18.75" x14ac:dyDescent="0.25">
      <c r="A236" s="3"/>
      <c r="B236" s="3" t="s">
        <v>290</v>
      </c>
      <c r="C236" s="3" t="s">
        <v>116</v>
      </c>
      <c r="D236" s="4" t="s">
        <v>288</v>
      </c>
      <c r="E236" s="5">
        <f t="shared" ref="E236:J236" si="96">+E234+E235</f>
        <v>700</v>
      </c>
      <c r="F236" s="5">
        <f t="shared" si="96"/>
        <v>750</v>
      </c>
      <c r="G236" s="5">
        <f t="shared" si="96"/>
        <v>8300</v>
      </c>
      <c r="H236" s="5">
        <f t="shared" si="96"/>
        <v>8800</v>
      </c>
      <c r="I236" s="5">
        <f t="shared" si="96"/>
        <v>2000</v>
      </c>
      <c r="J236" s="5">
        <f t="shared" si="96"/>
        <v>2400</v>
      </c>
    </row>
    <row r="237" spans="1:11" ht="18.75" x14ac:dyDescent="0.25">
      <c r="A237" s="1">
        <v>9</v>
      </c>
      <c r="B237" s="1"/>
      <c r="C237" s="3" t="s">
        <v>35</v>
      </c>
      <c r="D237" s="2" t="s">
        <v>291</v>
      </c>
      <c r="E237" s="30">
        <v>150</v>
      </c>
      <c r="F237" s="30">
        <v>50</v>
      </c>
      <c r="G237" s="30">
        <v>1909</v>
      </c>
      <c r="H237" s="30">
        <v>230</v>
      </c>
      <c r="I237" s="44">
        <v>450</v>
      </c>
      <c r="J237" s="30">
        <v>100</v>
      </c>
      <c r="K237">
        <f t="shared" ref="K237:K248" si="97">ROUND(E237*3,2)</f>
        <v>450</v>
      </c>
    </row>
    <row r="238" spans="1:11" ht="18.75" x14ac:dyDescent="0.25">
      <c r="A238" s="1">
        <v>10</v>
      </c>
      <c r="B238" s="1"/>
      <c r="C238" s="3" t="s">
        <v>35</v>
      </c>
      <c r="D238" s="2" t="s">
        <v>292</v>
      </c>
      <c r="E238" s="30">
        <v>0</v>
      </c>
      <c r="F238" s="30">
        <v>0</v>
      </c>
      <c r="G238" s="30">
        <v>0</v>
      </c>
      <c r="H238" s="30">
        <v>0</v>
      </c>
      <c r="I238" s="44">
        <v>0</v>
      </c>
      <c r="J238" s="30">
        <v>0</v>
      </c>
      <c r="K238">
        <f t="shared" si="97"/>
        <v>0</v>
      </c>
    </row>
    <row r="239" spans="1:11" ht="18.75" x14ac:dyDescent="0.25">
      <c r="A239" s="3"/>
      <c r="B239" s="3" t="s">
        <v>293</v>
      </c>
      <c r="C239" s="3" t="s">
        <v>35</v>
      </c>
      <c r="D239" s="4" t="s">
        <v>291</v>
      </c>
      <c r="E239" s="5">
        <f t="shared" ref="E239:K239" si="98">+E237+E238</f>
        <v>150</v>
      </c>
      <c r="F239" s="5">
        <f t="shared" si="98"/>
        <v>50</v>
      </c>
      <c r="G239" s="5">
        <f t="shared" si="98"/>
        <v>1909</v>
      </c>
      <c r="H239" s="5">
        <f t="shared" si="98"/>
        <v>230</v>
      </c>
      <c r="I239" s="5">
        <f t="shared" si="98"/>
        <v>450</v>
      </c>
      <c r="J239" s="5">
        <f t="shared" si="98"/>
        <v>100</v>
      </c>
      <c r="K239" s="40">
        <f t="shared" si="98"/>
        <v>450</v>
      </c>
    </row>
    <row r="240" spans="1:11" ht="18.75" x14ac:dyDescent="0.25">
      <c r="A240" s="3">
        <v>11</v>
      </c>
      <c r="B240" s="3" t="s">
        <v>294</v>
      </c>
      <c r="C240" s="3" t="s">
        <v>222</v>
      </c>
      <c r="D240" s="35" t="s">
        <v>295</v>
      </c>
      <c r="E240" s="30">
        <v>80</v>
      </c>
      <c r="F240" s="30">
        <v>0</v>
      </c>
      <c r="G240" s="30">
        <v>0</v>
      </c>
      <c r="H240" s="30">
        <v>25</v>
      </c>
      <c r="I240" s="30">
        <v>240</v>
      </c>
      <c r="J240" s="30">
        <v>0</v>
      </c>
      <c r="K240">
        <f t="shared" si="97"/>
        <v>240</v>
      </c>
    </row>
    <row r="241" spans="1:12" ht="24.75" customHeight="1" x14ac:dyDescent="0.25">
      <c r="A241" s="14"/>
      <c r="B241" s="14"/>
      <c r="C241" s="14"/>
      <c r="D241" s="36" t="s">
        <v>296</v>
      </c>
      <c r="E241" s="23">
        <f t="shared" ref="E241:K241" si="99">+E229+E230+E231+E232+E233+E236+E239+E240</f>
        <v>2360</v>
      </c>
      <c r="F241" s="23">
        <f t="shared" si="99"/>
        <v>2270.5</v>
      </c>
      <c r="G241" s="23">
        <f t="shared" si="99"/>
        <v>28119</v>
      </c>
      <c r="H241" s="23">
        <f t="shared" si="99"/>
        <v>26880</v>
      </c>
      <c r="I241" s="23">
        <f t="shared" si="99"/>
        <v>6990</v>
      </c>
      <c r="J241" s="23">
        <f t="shared" si="99"/>
        <v>6740</v>
      </c>
      <c r="K241" s="41">
        <f t="shared" si="99"/>
        <v>690</v>
      </c>
    </row>
    <row r="242" spans="1:12" ht="18.75" x14ac:dyDescent="0.25">
      <c r="A242" s="1">
        <v>1</v>
      </c>
      <c r="B242" s="1"/>
      <c r="C242" s="3" t="s">
        <v>72</v>
      </c>
      <c r="D242" s="2" t="s">
        <v>297</v>
      </c>
      <c r="E242" s="30">
        <v>280</v>
      </c>
      <c r="F242" s="30">
        <v>305</v>
      </c>
      <c r="G242" s="30">
        <v>3500</v>
      </c>
      <c r="H242" s="30">
        <v>3600</v>
      </c>
      <c r="I242" s="30">
        <v>840</v>
      </c>
      <c r="J242" s="30">
        <v>610</v>
      </c>
      <c r="K242">
        <f t="shared" si="97"/>
        <v>840</v>
      </c>
      <c r="L242">
        <f t="shared" ref="L242" si="100">ROUND(F242*2,2)</f>
        <v>610</v>
      </c>
    </row>
    <row r="243" spans="1:12" ht="18.75" x14ac:dyDescent="0.25">
      <c r="A243" s="1">
        <v>2</v>
      </c>
      <c r="B243" s="1"/>
      <c r="C243" s="3" t="s">
        <v>72</v>
      </c>
      <c r="D243" s="2" t="s">
        <v>298</v>
      </c>
      <c r="E243" s="30">
        <v>115</v>
      </c>
      <c r="F243" s="30">
        <v>0</v>
      </c>
      <c r="G243" s="30">
        <v>1380</v>
      </c>
      <c r="H243" s="30">
        <v>0</v>
      </c>
      <c r="I243" s="30">
        <v>345</v>
      </c>
      <c r="J243" s="30">
        <v>0</v>
      </c>
      <c r="K243">
        <f t="shared" si="97"/>
        <v>345</v>
      </c>
    </row>
    <row r="244" spans="1:12" ht="18.75" x14ac:dyDescent="0.25">
      <c r="A244" s="1">
        <v>3</v>
      </c>
      <c r="B244" s="1"/>
      <c r="C244" s="3" t="s">
        <v>72</v>
      </c>
      <c r="D244" s="2" t="s">
        <v>299</v>
      </c>
      <c r="E244" s="30">
        <v>37</v>
      </c>
      <c r="F244" s="30">
        <v>0</v>
      </c>
      <c r="G244" s="30">
        <v>441.85</v>
      </c>
      <c r="H244" s="30">
        <v>0</v>
      </c>
      <c r="I244" s="30">
        <v>111</v>
      </c>
      <c r="J244" s="30">
        <v>0</v>
      </c>
      <c r="K244">
        <f t="shared" si="97"/>
        <v>111</v>
      </c>
    </row>
    <row r="245" spans="1:12" ht="18.75" x14ac:dyDescent="0.25">
      <c r="A245" s="1">
        <v>4</v>
      </c>
      <c r="B245" s="1"/>
      <c r="C245" s="3" t="s">
        <v>72</v>
      </c>
      <c r="D245" s="2" t="s">
        <v>300</v>
      </c>
      <c r="E245" s="30">
        <v>95</v>
      </c>
      <c r="F245" s="30">
        <v>0</v>
      </c>
      <c r="G245" s="30">
        <v>1138.56</v>
      </c>
      <c r="H245" s="30">
        <v>0</v>
      </c>
      <c r="I245" s="30">
        <v>285</v>
      </c>
      <c r="J245" s="30">
        <v>0</v>
      </c>
      <c r="K245">
        <f t="shared" si="97"/>
        <v>285</v>
      </c>
    </row>
    <row r="246" spans="1:12" ht="18.75" x14ac:dyDescent="0.25">
      <c r="A246" s="1">
        <v>5</v>
      </c>
      <c r="B246" s="1"/>
      <c r="C246" s="3" t="s">
        <v>72</v>
      </c>
      <c r="D246" s="2" t="s">
        <v>301</v>
      </c>
      <c r="E246" s="30">
        <v>42</v>
      </c>
      <c r="F246" s="30">
        <v>0</v>
      </c>
      <c r="G246" s="30">
        <f>33+466.27</f>
        <v>499.27</v>
      </c>
      <c r="H246" s="30">
        <v>0</v>
      </c>
      <c r="I246" s="30">
        <v>126</v>
      </c>
      <c r="J246" s="30">
        <v>0</v>
      </c>
      <c r="K246">
        <f t="shared" si="97"/>
        <v>126</v>
      </c>
    </row>
    <row r="247" spans="1:12" ht="18.75" x14ac:dyDescent="0.25">
      <c r="A247" s="1">
        <v>6</v>
      </c>
      <c r="B247" s="1"/>
      <c r="C247" s="3" t="s">
        <v>72</v>
      </c>
      <c r="D247" s="2" t="s">
        <v>302</v>
      </c>
      <c r="E247" s="30">
        <v>0</v>
      </c>
      <c r="F247" s="30">
        <v>0</v>
      </c>
      <c r="G247" s="30">
        <v>0</v>
      </c>
      <c r="H247" s="30">
        <v>0</v>
      </c>
      <c r="I247" s="30">
        <v>0</v>
      </c>
      <c r="J247" s="30">
        <v>0</v>
      </c>
      <c r="K247">
        <f t="shared" si="97"/>
        <v>0</v>
      </c>
    </row>
    <row r="248" spans="1:12" ht="18.75" x14ac:dyDescent="0.25">
      <c r="A248" s="1">
        <v>7</v>
      </c>
      <c r="B248" s="1"/>
      <c r="C248" s="3" t="s">
        <v>72</v>
      </c>
      <c r="D248" s="2" t="s">
        <v>303</v>
      </c>
      <c r="E248" s="30">
        <v>0</v>
      </c>
      <c r="F248" s="30">
        <v>0</v>
      </c>
      <c r="G248" s="30">
        <v>0</v>
      </c>
      <c r="H248" s="30">
        <v>0</v>
      </c>
      <c r="I248" s="30">
        <v>0</v>
      </c>
      <c r="J248" s="30">
        <v>0</v>
      </c>
      <c r="K248">
        <f t="shared" si="97"/>
        <v>0</v>
      </c>
    </row>
    <row r="249" spans="1:12" ht="18.75" x14ac:dyDescent="0.25">
      <c r="A249" s="3"/>
      <c r="B249" s="6" t="s">
        <v>304</v>
      </c>
      <c r="C249" s="3" t="s">
        <v>72</v>
      </c>
      <c r="D249" s="4" t="s">
        <v>297</v>
      </c>
      <c r="E249" s="46">
        <f t="shared" ref="E249:K249" si="101">SUM(E242:E248)</f>
        <v>569</v>
      </c>
      <c r="F249" s="46">
        <f t="shared" si="101"/>
        <v>305</v>
      </c>
      <c r="G249" s="46">
        <f t="shared" si="101"/>
        <v>6959.68</v>
      </c>
      <c r="H249" s="46">
        <f t="shared" si="101"/>
        <v>3600</v>
      </c>
      <c r="I249" s="46">
        <f t="shared" si="101"/>
        <v>1707</v>
      </c>
      <c r="J249" s="46">
        <f t="shared" si="101"/>
        <v>610</v>
      </c>
      <c r="K249" s="42">
        <f t="shared" si="101"/>
        <v>1707</v>
      </c>
    </row>
    <row r="250" spans="1:12" ht="18.75" x14ac:dyDescent="0.25">
      <c r="A250" s="1">
        <v>8</v>
      </c>
      <c r="B250" s="1"/>
      <c r="C250" s="3" t="s">
        <v>80</v>
      </c>
      <c r="D250" s="2" t="s">
        <v>305</v>
      </c>
      <c r="E250" s="30">
        <v>150</v>
      </c>
      <c r="F250" s="30">
        <v>1</v>
      </c>
      <c r="G250" s="30">
        <v>1386</v>
      </c>
      <c r="H250" s="30">
        <v>41</v>
      </c>
      <c r="I250" s="55">
        <v>310</v>
      </c>
      <c r="J250" s="55">
        <v>2</v>
      </c>
    </row>
    <row r="251" spans="1:12" ht="18.75" x14ac:dyDescent="0.25">
      <c r="A251" s="1">
        <v>9</v>
      </c>
      <c r="B251" s="1"/>
      <c r="C251" s="3" t="s">
        <v>80</v>
      </c>
      <c r="D251" s="2" t="s">
        <v>306</v>
      </c>
      <c r="E251" s="30">
        <v>25</v>
      </c>
      <c r="F251" s="30">
        <v>0</v>
      </c>
      <c r="G251" s="30">
        <f>334.38+13.38</f>
        <v>347.76</v>
      </c>
      <c r="H251" s="30">
        <v>0</v>
      </c>
      <c r="I251" s="55">
        <v>75</v>
      </c>
      <c r="J251" s="55">
        <v>0</v>
      </c>
    </row>
    <row r="252" spans="1:12" ht="18.75" x14ac:dyDescent="0.25">
      <c r="A252" s="1">
        <v>10</v>
      </c>
      <c r="B252" s="1"/>
      <c r="C252" s="3" t="s">
        <v>80</v>
      </c>
      <c r="D252" s="2" t="s">
        <v>307</v>
      </c>
      <c r="E252" s="30">
        <v>194</v>
      </c>
      <c r="F252" s="30">
        <v>0</v>
      </c>
      <c r="G252" s="30">
        <f>420.8+3278.87</f>
        <v>3699.67</v>
      </c>
      <c r="H252" s="30">
        <v>0</v>
      </c>
      <c r="I252" s="55">
        <v>582</v>
      </c>
      <c r="J252" s="55">
        <v>0</v>
      </c>
    </row>
    <row r="253" spans="1:12" ht="18.75" x14ac:dyDescent="0.25">
      <c r="A253" s="1">
        <v>11</v>
      </c>
      <c r="B253" s="1"/>
      <c r="C253" s="3" t="s">
        <v>80</v>
      </c>
      <c r="D253" s="2" t="s">
        <v>308</v>
      </c>
      <c r="E253" s="30">
        <v>0</v>
      </c>
      <c r="F253" s="30">
        <v>0</v>
      </c>
      <c r="G253" s="30">
        <v>0</v>
      </c>
      <c r="H253" s="30">
        <v>0</v>
      </c>
      <c r="I253" s="55">
        <v>0</v>
      </c>
      <c r="J253" s="55">
        <v>0</v>
      </c>
    </row>
    <row r="254" spans="1:12" ht="18.75" x14ac:dyDescent="0.25">
      <c r="A254" s="3">
        <f>SMG11</f>
        <v>0</v>
      </c>
      <c r="B254" s="6" t="s">
        <v>309</v>
      </c>
      <c r="C254" s="3" t="s">
        <v>80</v>
      </c>
      <c r="D254" s="4" t="s">
        <v>305</v>
      </c>
      <c r="E254" s="46">
        <f t="shared" ref="E254:J254" si="102">SUM(E250:E253)</f>
        <v>369</v>
      </c>
      <c r="F254" s="46">
        <f t="shared" si="102"/>
        <v>1</v>
      </c>
      <c r="G254" s="46">
        <f t="shared" si="102"/>
        <v>5433.43</v>
      </c>
      <c r="H254" s="46">
        <f t="shared" si="102"/>
        <v>41</v>
      </c>
      <c r="I254" s="46">
        <f t="shared" si="102"/>
        <v>967</v>
      </c>
      <c r="J254" s="46">
        <f t="shared" si="102"/>
        <v>2</v>
      </c>
    </row>
    <row r="255" spans="1:12" ht="18.75" x14ac:dyDescent="0.25">
      <c r="A255" s="1">
        <v>13</v>
      </c>
      <c r="B255" s="1"/>
      <c r="C255" s="3" t="s">
        <v>8</v>
      </c>
      <c r="D255" s="2" t="s">
        <v>310</v>
      </c>
      <c r="E255" s="30">
        <v>200</v>
      </c>
      <c r="F255" s="30">
        <v>70</v>
      </c>
      <c r="G255" s="30">
        <v>1978.1</v>
      </c>
      <c r="H255" s="30">
        <v>320</v>
      </c>
      <c r="I255" s="30">
        <v>600</v>
      </c>
      <c r="J255" s="30">
        <v>140</v>
      </c>
      <c r="K255">
        <f t="shared" ref="K255:K261" si="103">ROUND(E255*3,2)</f>
        <v>600</v>
      </c>
    </row>
    <row r="256" spans="1:12" ht="18.75" x14ac:dyDescent="0.25">
      <c r="A256" s="1">
        <v>14</v>
      </c>
      <c r="B256" s="1"/>
      <c r="C256" s="3" t="s">
        <v>8</v>
      </c>
      <c r="D256" s="2" t="s">
        <v>311</v>
      </c>
      <c r="E256" s="30">
        <v>0</v>
      </c>
      <c r="F256" s="30">
        <v>0</v>
      </c>
      <c r="G256" s="30">
        <v>0</v>
      </c>
      <c r="H256" s="30">
        <v>0</v>
      </c>
      <c r="I256" s="30">
        <v>0</v>
      </c>
      <c r="J256" s="30"/>
      <c r="K256">
        <f t="shared" si="103"/>
        <v>0</v>
      </c>
    </row>
    <row r="257" spans="1:12" ht="18.75" x14ac:dyDescent="0.25">
      <c r="A257" s="3"/>
      <c r="B257" s="6" t="s">
        <v>312</v>
      </c>
      <c r="C257" s="3" t="s">
        <v>8</v>
      </c>
      <c r="D257" s="4" t="s">
        <v>310</v>
      </c>
      <c r="E257" s="46">
        <f t="shared" ref="E257:J257" si="104">SUM(E255:E256)</f>
        <v>200</v>
      </c>
      <c r="F257" s="46">
        <f t="shared" si="104"/>
        <v>70</v>
      </c>
      <c r="G257" s="46">
        <f t="shared" si="104"/>
        <v>1978.1</v>
      </c>
      <c r="H257" s="46">
        <f t="shared" si="104"/>
        <v>320</v>
      </c>
      <c r="I257" s="46">
        <f t="shared" si="104"/>
        <v>600</v>
      </c>
      <c r="J257" s="46">
        <f t="shared" si="104"/>
        <v>140</v>
      </c>
      <c r="K257">
        <f t="shared" si="103"/>
        <v>600</v>
      </c>
    </row>
    <row r="258" spans="1:12" ht="18.75" x14ac:dyDescent="0.25">
      <c r="A258" s="1">
        <v>15</v>
      </c>
      <c r="B258" s="1"/>
      <c r="C258" s="3" t="s">
        <v>317</v>
      </c>
      <c r="D258" s="2" t="s">
        <v>313</v>
      </c>
      <c r="E258" s="30">
        <v>141</v>
      </c>
      <c r="F258" s="30">
        <v>26</v>
      </c>
      <c r="G258" s="30">
        <v>1695</v>
      </c>
      <c r="H258" s="30">
        <v>310.16000000000003</v>
      </c>
      <c r="I258" s="30">
        <v>423</v>
      </c>
      <c r="J258" s="30">
        <v>52</v>
      </c>
      <c r="K258">
        <f t="shared" si="103"/>
        <v>423</v>
      </c>
      <c r="L258">
        <f t="shared" ref="L258:L260" si="105">ROUND(F258*2,2)</f>
        <v>52</v>
      </c>
    </row>
    <row r="259" spans="1:12" ht="18.75" x14ac:dyDescent="0.25">
      <c r="A259" s="1">
        <v>16</v>
      </c>
      <c r="B259" s="1"/>
      <c r="C259" s="3" t="s">
        <v>317</v>
      </c>
      <c r="D259" s="2" t="s">
        <v>314</v>
      </c>
      <c r="E259" s="30">
        <v>0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>
        <f t="shared" si="103"/>
        <v>0</v>
      </c>
      <c r="L259">
        <f t="shared" si="105"/>
        <v>0</v>
      </c>
    </row>
    <row r="260" spans="1:12" ht="18.75" x14ac:dyDescent="0.25">
      <c r="A260" s="1">
        <v>17</v>
      </c>
      <c r="B260" s="1"/>
      <c r="C260" s="3" t="s">
        <v>317</v>
      </c>
      <c r="D260" s="2" t="s">
        <v>315</v>
      </c>
      <c r="E260" s="30">
        <v>0</v>
      </c>
      <c r="F260" s="30">
        <v>0</v>
      </c>
      <c r="G260" s="30">
        <v>0</v>
      </c>
      <c r="H260" s="30">
        <v>0</v>
      </c>
      <c r="I260" s="30">
        <v>0</v>
      </c>
      <c r="J260" s="30">
        <v>0</v>
      </c>
      <c r="K260">
        <f t="shared" si="103"/>
        <v>0</v>
      </c>
      <c r="L260">
        <f t="shared" si="105"/>
        <v>0</v>
      </c>
    </row>
    <row r="261" spans="1:12" ht="18.75" x14ac:dyDescent="0.25">
      <c r="A261" s="3"/>
      <c r="B261" s="3" t="s">
        <v>316</v>
      </c>
      <c r="C261" s="3" t="s">
        <v>317</v>
      </c>
      <c r="D261" s="4" t="s">
        <v>313</v>
      </c>
      <c r="E261" s="5">
        <f t="shared" ref="E261:J261" si="106">SUM(E258:E260)</f>
        <v>141</v>
      </c>
      <c r="F261" s="5">
        <f t="shared" si="106"/>
        <v>26</v>
      </c>
      <c r="G261" s="5">
        <f t="shared" si="106"/>
        <v>1695</v>
      </c>
      <c r="H261" s="5">
        <f t="shared" si="106"/>
        <v>310.16000000000003</v>
      </c>
      <c r="I261" s="5">
        <f t="shared" si="106"/>
        <v>423</v>
      </c>
      <c r="J261" s="5">
        <f t="shared" si="106"/>
        <v>52</v>
      </c>
      <c r="K261">
        <f t="shared" si="103"/>
        <v>423</v>
      </c>
    </row>
    <row r="262" spans="1:12" ht="18.75" x14ac:dyDescent="0.25">
      <c r="A262" s="3">
        <v>18</v>
      </c>
      <c r="B262" s="3" t="s">
        <v>318</v>
      </c>
      <c r="C262" s="3" t="s">
        <v>12</v>
      </c>
      <c r="D262" s="4" t="s">
        <v>319</v>
      </c>
      <c r="E262" s="30">
        <v>119</v>
      </c>
      <c r="F262" s="30">
        <v>0.35</v>
      </c>
      <c r="G262" s="30">
        <v>1835</v>
      </c>
      <c r="H262" s="30">
        <v>205</v>
      </c>
      <c r="I262" s="63">
        <v>426</v>
      </c>
      <c r="J262" s="63">
        <v>31</v>
      </c>
    </row>
    <row r="263" spans="1:12" ht="18.75" x14ac:dyDescent="0.25">
      <c r="A263" s="14"/>
      <c r="B263" s="14"/>
      <c r="C263" s="14"/>
      <c r="D263" s="15" t="s">
        <v>320</v>
      </c>
      <c r="E263" s="23">
        <f t="shared" ref="E263:J263" si="107">+E262+E261+E257+E254+E249</f>
        <v>1398</v>
      </c>
      <c r="F263" s="23">
        <f t="shared" si="107"/>
        <v>402.35</v>
      </c>
      <c r="G263" s="23">
        <f t="shared" si="107"/>
        <v>17901.21</v>
      </c>
      <c r="H263" s="23">
        <f t="shared" si="107"/>
        <v>4476.16</v>
      </c>
      <c r="I263" s="23">
        <f t="shared" si="107"/>
        <v>4123</v>
      </c>
      <c r="J263" s="23">
        <f t="shared" si="107"/>
        <v>835</v>
      </c>
    </row>
    <row r="264" spans="1:12" ht="18.75" x14ac:dyDescent="0.25">
      <c r="A264" s="3">
        <v>1</v>
      </c>
      <c r="B264" s="3" t="s">
        <v>321</v>
      </c>
      <c r="C264" s="3" t="s">
        <v>31</v>
      </c>
      <c r="D264" s="8" t="s">
        <v>322</v>
      </c>
      <c r="E264" s="30">
        <v>280</v>
      </c>
      <c r="F264" s="30">
        <v>50</v>
      </c>
      <c r="G264" s="30">
        <v>3544.46</v>
      </c>
      <c r="H264" s="30">
        <v>1198.25</v>
      </c>
      <c r="I264" s="55">
        <v>810</v>
      </c>
      <c r="J264" s="55">
        <v>180</v>
      </c>
    </row>
    <row r="265" spans="1:12" ht="18.75" x14ac:dyDescent="0.25">
      <c r="A265" s="3">
        <v>2</v>
      </c>
      <c r="B265" s="3" t="s">
        <v>323</v>
      </c>
      <c r="C265" s="3" t="s">
        <v>31</v>
      </c>
      <c r="D265" s="2" t="s">
        <v>324</v>
      </c>
      <c r="E265" s="30">
        <v>75</v>
      </c>
      <c r="F265" s="30">
        <v>1.1000000000000001</v>
      </c>
      <c r="G265" s="30">
        <v>968</v>
      </c>
      <c r="H265" s="30">
        <v>10</v>
      </c>
      <c r="I265" s="55">
        <v>240</v>
      </c>
      <c r="J265" s="55">
        <v>10</v>
      </c>
    </row>
    <row r="266" spans="1:12" ht="18.75" x14ac:dyDescent="0.25">
      <c r="A266" s="14"/>
      <c r="B266" s="14"/>
      <c r="C266" s="14"/>
      <c r="D266" s="15" t="s">
        <v>325</v>
      </c>
      <c r="E266" s="23">
        <f t="shared" ref="E266:J266" si="108">+E264+E265</f>
        <v>355</v>
      </c>
      <c r="F266" s="23">
        <f t="shared" si="108"/>
        <v>51.1</v>
      </c>
      <c r="G266" s="23">
        <f t="shared" si="108"/>
        <v>4512.46</v>
      </c>
      <c r="H266" s="23">
        <f t="shared" si="108"/>
        <v>1208.25</v>
      </c>
      <c r="I266" s="23">
        <f t="shared" si="108"/>
        <v>1050</v>
      </c>
      <c r="J266" s="23">
        <f t="shared" si="108"/>
        <v>190</v>
      </c>
    </row>
    <row r="267" spans="1:12" ht="18.75" x14ac:dyDescent="0.25">
      <c r="A267" s="3">
        <v>1</v>
      </c>
      <c r="B267" s="3" t="s">
        <v>326</v>
      </c>
      <c r="C267" s="3" t="s">
        <v>68</v>
      </c>
      <c r="D267" s="4" t="s">
        <v>327</v>
      </c>
      <c r="E267" s="30">
        <v>205</v>
      </c>
      <c r="F267" s="30">
        <v>370</v>
      </c>
      <c r="G267" s="30">
        <v>2855</v>
      </c>
      <c r="H267" s="30">
        <v>5000</v>
      </c>
      <c r="I267" s="55">
        <v>950</v>
      </c>
      <c r="J267" s="55">
        <v>1500</v>
      </c>
    </row>
    <row r="268" spans="1:12" ht="18.75" x14ac:dyDescent="0.25">
      <c r="A268" s="1">
        <v>2</v>
      </c>
      <c r="B268" s="1"/>
      <c r="C268" s="3" t="s">
        <v>16</v>
      </c>
      <c r="D268" s="2" t="s">
        <v>328</v>
      </c>
      <c r="E268" s="30">
        <v>62</v>
      </c>
      <c r="F268" s="30">
        <v>0</v>
      </c>
      <c r="G268" s="30">
        <v>800</v>
      </c>
      <c r="H268" s="30">
        <v>0</v>
      </c>
      <c r="I268" s="55">
        <v>227</v>
      </c>
      <c r="J268" s="55">
        <v>0</v>
      </c>
      <c r="L268">
        <f t="shared" ref="L268" si="109">ROUND(F268*2,2)</f>
        <v>0</v>
      </c>
    </row>
    <row r="269" spans="1:12" ht="18.75" x14ac:dyDescent="0.25">
      <c r="A269" s="1">
        <v>3</v>
      </c>
      <c r="B269" s="1"/>
      <c r="C269" s="3" t="s">
        <v>16</v>
      </c>
      <c r="D269" s="37" t="s">
        <v>329</v>
      </c>
      <c r="E269" s="30">
        <v>110</v>
      </c>
      <c r="F269" s="30">
        <v>0</v>
      </c>
      <c r="G269" s="30">
        <v>1580</v>
      </c>
      <c r="H269" s="30">
        <v>0</v>
      </c>
      <c r="I269" s="55">
        <v>330</v>
      </c>
      <c r="J269" s="55">
        <v>0</v>
      </c>
    </row>
    <row r="270" spans="1:12" ht="18.75" x14ac:dyDescent="0.25">
      <c r="A270" s="3"/>
      <c r="B270" s="3" t="s">
        <v>330</v>
      </c>
      <c r="C270" s="3" t="s">
        <v>16</v>
      </c>
      <c r="D270" s="4" t="s">
        <v>328</v>
      </c>
      <c r="E270" s="5">
        <f t="shared" ref="E270:J270" si="110">+E268+E269</f>
        <v>172</v>
      </c>
      <c r="F270" s="5">
        <f t="shared" si="110"/>
        <v>0</v>
      </c>
      <c r="G270" s="5">
        <f t="shared" si="110"/>
        <v>2380</v>
      </c>
      <c r="H270" s="5">
        <f t="shared" si="110"/>
        <v>0</v>
      </c>
      <c r="I270" s="5">
        <f t="shared" si="110"/>
        <v>557</v>
      </c>
      <c r="J270" s="5">
        <f t="shared" si="110"/>
        <v>0</v>
      </c>
    </row>
    <row r="271" spans="1:12" ht="29.25" customHeight="1" x14ac:dyDescent="0.25">
      <c r="A271" s="3">
        <v>4</v>
      </c>
      <c r="B271" s="3" t="s">
        <v>331</v>
      </c>
      <c r="C271" s="3" t="s">
        <v>31</v>
      </c>
      <c r="D271" s="35" t="s">
        <v>332</v>
      </c>
      <c r="E271" s="30">
        <v>0</v>
      </c>
      <c r="F271" s="30">
        <v>0</v>
      </c>
      <c r="G271" s="30">
        <v>0</v>
      </c>
      <c r="H271" s="30">
        <v>0</v>
      </c>
      <c r="I271" s="30">
        <v>0</v>
      </c>
      <c r="J271" s="30">
        <v>0</v>
      </c>
    </row>
    <row r="272" spans="1:12" ht="18.75" x14ac:dyDescent="0.25">
      <c r="A272" s="14"/>
      <c r="B272" s="14"/>
      <c r="C272" s="14"/>
      <c r="D272" s="15" t="s">
        <v>333</v>
      </c>
      <c r="E272" s="23">
        <f t="shared" ref="E272:J272" si="111">+E271+E270+E267</f>
        <v>377</v>
      </c>
      <c r="F272" s="23">
        <f t="shared" si="111"/>
        <v>370</v>
      </c>
      <c r="G272" s="23">
        <f t="shared" si="111"/>
        <v>5235</v>
      </c>
      <c r="H272" s="23">
        <f t="shared" si="111"/>
        <v>5000</v>
      </c>
      <c r="I272" s="23">
        <f t="shared" si="111"/>
        <v>1507</v>
      </c>
      <c r="J272" s="23">
        <f t="shared" si="111"/>
        <v>1500</v>
      </c>
    </row>
    <row r="273" spans="1:10" ht="18.75" x14ac:dyDescent="0.25">
      <c r="A273" s="1">
        <v>1</v>
      </c>
      <c r="B273" s="1"/>
      <c r="C273" s="1"/>
      <c r="D273" s="2" t="s">
        <v>334</v>
      </c>
      <c r="E273" s="30">
        <v>800</v>
      </c>
      <c r="F273" s="30">
        <v>600</v>
      </c>
      <c r="G273" s="30">
        <v>10800</v>
      </c>
      <c r="H273" s="30">
        <v>8000</v>
      </c>
      <c r="I273" s="30">
        <v>2400</v>
      </c>
      <c r="J273" s="30">
        <v>1800</v>
      </c>
    </row>
    <row r="274" spans="1:10" ht="18.75" x14ac:dyDescent="0.25">
      <c r="A274" s="1">
        <v>2</v>
      </c>
      <c r="B274" s="1"/>
      <c r="C274" s="1"/>
      <c r="D274" s="2" t="s">
        <v>335</v>
      </c>
      <c r="E274" s="30"/>
      <c r="F274" s="30"/>
      <c r="G274" s="30"/>
      <c r="H274" s="30"/>
      <c r="I274" s="30"/>
      <c r="J274" s="30"/>
    </row>
    <row r="275" spans="1:10" ht="18.75" x14ac:dyDescent="0.25">
      <c r="A275" s="1">
        <v>3</v>
      </c>
      <c r="B275" s="1"/>
      <c r="C275" s="1"/>
      <c r="D275" s="2" t="s">
        <v>336</v>
      </c>
      <c r="E275" s="30"/>
      <c r="F275" s="30"/>
      <c r="G275" s="30"/>
      <c r="H275" s="30"/>
      <c r="I275" s="30"/>
      <c r="J275" s="30"/>
    </row>
    <row r="276" spans="1:10" ht="18.75" x14ac:dyDescent="0.25">
      <c r="A276" s="1">
        <v>4</v>
      </c>
      <c r="B276" s="1"/>
      <c r="C276" s="1"/>
      <c r="D276" s="2" t="s">
        <v>337</v>
      </c>
      <c r="E276" s="30"/>
      <c r="F276" s="30"/>
      <c r="G276" s="30"/>
      <c r="H276" s="30"/>
      <c r="I276" s="30"/>
      <c r="J276" s="30"/>
    </row>
    <row r="277" spans="1:10" ht="18.75" x14ac:dyDescent="0.25">
      <c r="A277" s="1">
        <v>5</v>
      </c>
      <c r="B277" s="1"/>
      <c r="C277" s="1"/>
      <c r="D277" s="2" t="s">
        <v>338</v>
      </c>
      <c r="E277" s="30"/>
      <c r="F277" s="30"/>
      <c r="G277" s="30"/>
      <c r="H277" s="30"/>
      <c r="I277" s="30"/>
      <c r="J277" s="30"/>
    </row>
    <row r="278" spans="1:10" ht="18.75" x14ac:dyDescent="0.25">
      <c r="A278" s="1">
        <v>6</v>
      </c>
      <c r="B278" s="1"/>
      <c r="C278" s="1"/>
      <c r="D278" s="2" t="s">
        <v>339</v>
      </c>
      <c r="E278" s="30"/>
      <c r="F278" s="30"/>
      <c r="G278" s="30"/>
      <c r="H278" s="30"/>
      <c r="I278" s="30"/>
      <c r="J278" s="30"/>
    </row>
    <row r="279" spans="1:10" ht="18.75" x14ac:dyDescent="0.25">
      <c r="A279" s="1">
        <v>7</v>
      </c>
      <c r="B279" s="1"/>
      <c r="C279" s="1"/>
      <c r="D279" s="2" t="s">
        <v>340</v>
      </c>
      <c r="E279" s="30"/>
      <c r="F279" s="30"/>
      <c r="G279" s="30"/>
      <c r="H279" s="30"/>
      <c r="I279" s="30"/>
      <c r="J279" s="30"/>
    </row>
    <row r="280" spans="1:10" ht="18.75" x14ac:dyDescent="0.25">
      <c r="A280" s="1">
        <v>8</v>
      </c>
      <c r="B280" s="1"/>
      <c r="C280" s="1"/>
      <c r="D280" s="2" t="s">
        <v>341</v>
      </c>
      <c r="E280" s="30"/>
      <c r="F280" s="30"/>
      <c r="G280" s="30"/>
      <c r="H280" s="30"/>
      <c r="I280" s="30"/>
      <c r="J280" s="30"/>
    </row>
    <row r="281" spans="1:10" ht="18.75" x14ac:dyDescent="0.25">
      <c r="A281" s="1">
        <v>9</v>
      </c>
      <c r="B281" s="1"/>
      <c r="C281" s="1"/>
      <c r="D281" s="2" t="s">
        <v>342</v>
      </c>
      <c r="E281" s="30"/>
      <c r="F281" s="30"/>
      <c r="G281" s="30"/>
      <c r="H281" s="30"/>
      <c r="I281" s="30"/>
      <c r="J281" s="30"/>
    </row>
    <row r="282" spans="1:10" ht="37.5" x14ac:dyDescent="0.25">
      <c r="A282" s="1">
        <v>10</v>
      </c>
      <c r="B282" s="1"/>
      <c r="C282" s="1"/>
      <c r="D282" s="2" t="s">
        <v>343</v>
      </c>
      <c r="E282" s="30"/>
      <c r="F282" s="30"/>
      <c r="G282" s="30"/>
      <c r="H282" s="30"/>
      <c r="I282" s="30"/>
      <c r="J282" s="30"/>
    </row>
    <row r="283" spans="1:10" ht="18.75" x14ac:dyDescent="0.25">
      <c r="A283" s="1">
        <v>11</v>
      </c>
      <c r="B283" s="1"/>
      <c r="C283" s="1"/>
      <c r="D283" s="2" t="s">
        <v>344</v>
      </c>
      <c r="E283" s="30"/>
      <c r="F283" s="30"/>
      <c r="G283" s="30"/>
      <c r="H283" s="30"/>
      <c r="I283" s="30"/>
      <c r="J283" s="30"/>
    </row>
    <row r="284" spans="1:10" ht="18.75" x14ac:dyDescent="0.25">
      <c r="A284" s="1"/>
      <c r="B284" s="1"/>
      <c r="C284" s="1"/>
      <c r="D284" s="2" t="s">
        <v>345</v>
      </c>
      <c r="E284" s="30"/>
      <c r="F284" s="30"/>
      <c r="G284" s="30"/>
      <c r="H284" s="30"/>
      <c r="I284" s="30"/>
      <c r="J284" s="30"/>
    </row>
    <row r="285" spans="1:10" ht="18.75" x14ac:dyDescent="0.25">
      <c r="A285" s="1"/>
      <c r="B285" s="1"/>
      <c r="C285" s="1"/>
      <c r="D285" s="2" t="s">
        <v>346</v>
      </c>
      <c r="E285" s="30"/>
      <c r="F285" s="30"/>
      <c r="G285" s="30"/>
      <c r="H285" s="30"/>
      <c r="I285" s="30"/>
      <c r="J285" s="30"/>
    </row>
    <row r="286" spans="1:10" ht="18.75" x14ac:dyDescent="0.25">
      <c r="A286" s="1"/>
      <c r="B286" s="1"/>
      <c r="C286" s="1"/>
      <c r="D286" s="2" t="s">
        <v>347</v>
      </c>
      <c r="E286" s="30"/>
      <c r="F286" s="30"/>
      <c r="G286" s="30"/>
      <c r="H286" s="30"/>
      <c r="I286" s="30"/>
      <c r="J286" s="30"/>
    </row>
    <row r="287" spans="1:10" ht="18.75" x14ac:dyDescent="0.25">
      <c r="A287" s="3"/>
      <c r="B287" s="3" t="s">
        <v>348</v>
      </c>
      <c r="C287" s="3" t="s">
        <v>31</v>
      </c>
      <c r="D287" s="4" t="s">
        <v>334</v>
      </c>
      <c r="E287" s="45">
        <f t="shared" ref="E287:J287" si="112">SUM(E273:E286)</f>
        <v>800</v>
      </c>
      <c r="F287" s="45">
        <f t="shared" si="112"/>
        <v>600</v>
      </c>
      <c r="G287" s="45">
        <f t="shared" si="112"/>
        <v>10800</v>
      </c>
      <c r="H287" s="45">
        <f t="shared" si="112"/>
        <v>8000</v>
      </c>
      <c r="I287" s="45">
        <f t="shared" si="112"/>
        <v>2400</v>
      </c>
      <c r="J287" s="45">
        <f t="shared" si="112"/>
        <v>1800</v>
      </c>
    </row>
    <row r="288" spans="1:10" ht="18.75" x14ac:dyDescent="0.25">
      <c r="A288" s="3">
        <v>12</v>
      </c>
      <c r="B288" s="3" t="s">
        <v>349</v>
      </c>
      <c r="C288" s="3" t="s">
        <v>31</v>
      </c>
      <c r="D288" s="4" t="s">
        <v>350</v>
      </c>
      <c r="E288" s="30"/>
      <c r="F288" s="30"/>
      <c r="G288" s="30"/>
      <c r="H288" s="30"/>
      <c r="I288" s="30"/>
      <c r="J288" s="30"/>
    </row>
    <row r="289" spans="1:12" ht="18.75" x14ac:dyDescent="0.25">
      <c r="A289" s="14"/>
      <c r="B289" s="14"/>
      <c r="C289" s="14"/>
      <c r="D289" s="15" t="s">
        <v>351</v>
      </c>
      <c r="E289" s="16">
        <f t="shared" ref="E289:J289" si="113">+E288+E287</f>
        <v>800</v>
      </c>
      <c r="F289" s="16">
        <f t="shared" si="113"/>
        <v>600</v>
      </c>
      <c r="G289" s="16">
        <f t="shared" si="113"/>
        <v>10800</v>
      </c>
      <c r="H289" s="16">
        <f t="shared" si="113"/>
        <v>8000</v>
      </c>
      <c r="I289" s="16">
        <f t="shared" si="113"/>
        <v>2400</v>
      </c>
      <c r="J289" s="16">
        <f t="shared" si="113"/>
        <v>1800</v>
      </c>
    </row>
    <row r="290" spans="1:12" ht="18.75" x14ac:dyDescent="0.25">
      <c r="A290" s="1">
        <v>1</v>
      </c>
      <c r="B290" s="13" t="s">
        <v>352</v>
      </c>
      <c r="C290" s="14" t="s">
        <v>31</v>
      </c>
      <c r="D290" s="8" t="s">
        <v>353</v>
      </c>
      <c r="E290" s="30">
        <v>8</v>
      </c>
      <c r="F290" s="30"/>
      <c r="G290" s="30">
        <v>50</v>
      </c>
      <c r="H290" s="30"/>
      <c r="I290" s="55">
        <v>21</v>
      </c>
      <c r="J290" s="55">
        <v>0</v>
      </c>
    </row>
    <row r="291" spans="1:12" ht="18.75" x14ac:dyDescent="0.25">
      <c r="A291" s="14"/>
      <c r="B291" s="14" t="s">
        <v>352</v>
      </c>
      <c r="C291" s="14" t="s">
        <v>31</v>
      </c>
      <c r="D291" s="49" t="s">
        <v>354</v>
      </c>
      <c r="E291" s="23">
        <f t="shared" ref="E291:J291" si="114">+E290</f>
        <v>8</v>
      </c>
      <c r="F291" s="23">
        <f t="shared" si="114"/>
        <v>0</v>
      </c>
      <c r="G291" s="23">
        <f t="shared" si="114"/>
        <v>50</v>
      </c>
      <c r="H291" s="23">
        <f t="shared" si="114"/>
        <v>0</v>
      </c>
      <c r="I291" s="23">
        <f t="shared" si="114"/>
        <v>21</v>
      </c>
      <c r="J291" s="23">
        <f t="shared" si="114"/>
        <v>0</v>
      </c>
    </row>
    <row r="292" spans="1:12" ht="18.75" x14ac:dyDescent="0.25">
      <c r="A292" s="3">
        <v>1</v>
      </c>
      <c r="B292" s="3" t="s">
        <v>355</v>
      </c>
      <c r="C292" s="3" t="s">
        <v>31</v>
      </c>
      <c r="D292" s="4" t="s">
        <v>356</v>
      </c>
      <c r="E292" s="30">
        <v>35</v>
      </c>
      <c r="F292" s="30">
        <v>14.5</v>
      </c>
      <c r="G292" s="30">
        <v>360</v>
      </c>
      <c r="H292" s="30">
        <v>50</v>
      </c>
      <c r="I292" s="59">
        <v>92</v>
      </c>
      <c r="J292" s="59">
        <v>10</v>
      </c>
    </row>
    <row r="293" spans="1:12" ht="18.75" x14ac:dyDescent="0.25">
      <c r="A293" s="3">
        <v>2</v>
      </c>
      <c r="B293" s="3" t="s">
        <v>357</v>
      </c>
      <c r="C293" s="3" t="s">
        <v>80</v>
      </c>
      <c r="D293" s="4" t="s">
        <v>358</v>
      </c>
      <c r="E293" s="30">
        <v>1000</v>
      </c>
      <c r="F293" s="30">
        <v>0</v>
      </c>
      <c r="G293" s="30">
        <v>11000</v>
      </c>
      <c r="H293" s="30">
        <v>0</v>
      </c>
      <c r="I293" s="59">
        <v>3000</v>
      </c>
      <c r="J293" s="59">
        <v>0</v>
      </c>
    </row>
    <row r="294" spans="1:12" ht="18.75" x14ac:dyDescent="0.25">
      <c r="A294" s="3">
        <v>3</v>
      </c>
      <c r="B294" s="3" t="s">
        <v>359</v>
      </c>
      <c r="C294" s="3" t="s">
        <v>65</v>
      </c>
      <c r="D294" s="4" t="s">
        <v>360</v>
      </c>
      <c r="E294" s="30">
        <v>763</v>
      </c>
      <c r="F294" s="30">
        <v>0</v>
      </c>
      <c r="G294" s="30">
        <v>9800</v>
      </c>
      <c r="H294" s="30">
        <v>0</v>
      </c>
      <c r="I294" s="59">
        <v>2129</v>
      </c>
      <c r="J294" s="59">
        <v>0</v>
      </c>
      <c r="L294">
        <f t="shared" ref="L294:L303" si="115">ROUND(F294*2,2)</f>
        <v>0</v>
      </c>
    </row>
    <row r="295" spans="1:12" s="33" customFormat="1" ht="18.75" x14ac:dyDescent="0.25">
      <c r="A295" s="3">
        <v>4</v>
      </c>
      <c r="B295" s="3" t="s">
        <v>361</v>
      </c>
      <c r="C295" s="3" t="s">
        <v>35</v>
      </c>
      <c r="D295" s="4" t="s">
        <v>362</v>
      </c>
      <c r="E295" s="30">
        <v>1150</v>
      </c>
      <c r="F295" s="30">
        <v>0</v>
      </c>
      <c r="G295" s="30">
        <v>15000</v>
      </c>
      <c r="H295" s="30">
        <v>2</v>
      </c>
      <c r="I295" s="59">
        <v>3450</v>
      </c>
      <c r="J295" s="59">
        <v>0</v>
      </c>
      <c r="K295">
        <f t="shared" ref="K295:K303" si="116">ROUND(E295*3,2)</f>
        <v>3450</v>
      </c>
      <c r="L295">
        <f t="shared" si="115"/>
        <v>0</v>
      </c>
    </row>
    <row r="296" spans="1:12" s="33" customFormat="1" ht="18.75" x14ac:dyDescent="0.25">
      <c r="A296" s="3">
        <v>5</v>
      </c>
      <c r="B296" s="3" t="s">
        <v>363</v>
      </c>
      <c r="C296" s="3" t="s">
        <v>158</v>
      </c>
      <c r="D296" s="4" t="s">
        <v>364</v>
      </c>
      <c r="E296" s="30">
        <v>14</v>
      </c>
      <c r="F296" s="30">
        <v>0</v>
      </c>
      <c r="G296" s="30">
        <v>11257.8</v>
      </c>
      <c r="H296" s="30">
        <v>0</v>
      </c>
      <c r="I296" s="60">
        <v>42</v>
      </c>
      <c r="J296" s="60">
        <v>0</v>
      </c>
      <c r="K296">
        <f t="shared" si="116"/>
        <v>42</v>
      </c>
      <c r="L296">
        <f t="shared" si="115"/>
        <v>0</v>
      </c>
    </row>
    <row r="297" spans="1:12" s="33" customFormat="1" ht="18.75" x14ac:dyDescent="0.25">
      <c r="A297" s="3">
        <v>6</v>
      </c>
      <c r="B297" s="3" t="s">
        <v>365</v>
      </c>
      <c r="C297" s="3" t="s">
        <v>12</v>
      </c>
      <c r="D297" s="4" t="s">
        <v>366</v>
      </c>
      <c r="E297" s="30">
        <v>700</v>
      </c>
      <c r="F297" s="30">
        <v>0</v>
      </c>
      <c r="G297" s="30">
        <v>9000</v>
      </c>
      <c r="H297" s="30">
        <v>0</v>
      </c>
      <c r="I297" s="59">
        <v>2200</v>
      </c>
      <c r="J297" s="59">
        <v>0</v>
      </c>
      <c r="L297">
        <f t="shared" si="115"/>
        <v>0</v>
      </c>
    </row>
    <row r="298" spans="1:12" ht="18.75" x14ac:dyDescent="0.25">
      <c r="A298" s="3">
        <v>7</v>
      </c>
      <c r="B298" s="3" t="s">
        <v>367</v>
      </c>
      <c r="C298" s="3" t="s">
        <v>212</v>
      </c>
      <c r="D298" s="4" t="s">
        <v>368</v>
      </c>
      <c r="E298" s="30">
        <v>650</v>
      </c>
      <c r="F298" s="30">
        <v>0</v>
      </c>
      <c r="G298" s="30">
        <v>7200</v>
      </c>
      <c r="H298" s="30">
        <v>0</v>
      </c>
      <c r="I298" s="59">
        <v>1950</v>
      </c>
      <c r="J298" s="59">
        <v>0</v>
      </c>
      <c r="K298">
        <f t="shared" si="116"/>
        <v>1950</v>
      </c>
      <c r="L298">
        <f t="shared" si="115"/>
        <v>0</v>
      </c>
    </row>
    <row r="299" spans="1:12" ht="18.75" x14ac:dyDescent="0.25">
      <c r="A299" s="3">
        <v>8</v>
      </c>
      <c r="B299" s="3" t="s">
        <v>369</v>
      </c>
      <c r="C299" s="3" t="s">
        <v>240</v>
      </c>
      <c r="D299" s="4" t="s">
        <v>370</v>
      </c>
      <c r="E299" s="30">
        <v>700</v>
      </c>
      <c r="F299" s="30">
        <v>0</v>
      </c>
      <c r="G299" s="30">
        <v>8010</v>
      </c>
      <c r="H299" s="30">
        <v>0</v>
      </c>
      <c r="I299" s="59">
        <v>2100</v>
      </c>
      <c r="J299" s="59">
        <v>0</v>
      </c>
      <c r="L299">
        <f t="shared" si="115"/>
        <v>0</v>
      </c>
    </row>
    <row r="300" spans="1:12" ht="18.75" x14ac:dyDescent="0.25">
      <c r="A300" s="3">
        <v>9</v>
      </c>
      <c r="B300" s="3" t="s">
        <v>371</v>
      </c>
      <c r="C300" s="3" t="s">
        <v>8</v>
      </c>
      <c r="D300" s="4" t="s">
        <v>372</v>
      </c>
      <c r="E300" s="30">
        <v>1150</v>
      </c>
      <c r="F300" s="30">
        <v>0</v>
      </c>
      <c r="G300" s="30">
        <v>14737.83</v>
      </c>
      <c r="H300" s="30">
        <v>0</v>
      </c>
      <c r="I300" s="59">
        <v>3450</v>
      </c>
      <c r="J300" s="59">
        <v>0</v>
      </c>
      <c r="K300">
        <f t="shared" si="116"/>
        <v>3450</v>
      </c>
      <c r="L300">
        <f t="shared" si="115"/>
        <v>0</v>
      </c>
    </row>
    <row r="301" spans="1:12" ht="18.75" x14ac:dyDescent="0.25">
      <c r="A301" s="3">
        <v>10</v>
      </c>
      <c r="B301" s="3" t="s">
        <v>373</v>
      </c>
      <c r="C301" s="3" t="s">
        <v>72</v>
      </c>
      <c r="D301" s="4" t="s">
        <v>374</v>
      </c>
      <c r="E301" s="30">
        <v>927.37</v>
      </c>
      <c r="F301" s="30">
        <v>0.77786</v>
      </c>
      <c r="G301" s="30">
        <v>12420</v>
      </c>
      <c r="H301" s="30">
        <v>0</v>
      </c>
      <c r="I301" s="59">
        <v>2782.11</v>
      </c>
      <c r="J301" s="59">
        <v>1.56</v>
      </c>
      <c r="K301">
        <f t="shared" si="116"/>
        <v>2782.11</v>
      </c>
      <c r="L301">
        <f t="shared" si="115"/>
        <v>1.56</v>
      </c>
    </row>
    <row r="302" spans="1:12" ht="18.75" x14ac:dyDescent="0.25">
      <c r="A302" s="3">
        <v>11</v>
      </c>
      <c r="B302" s="3" t="s">
        <v>375</v>
      </c>
      <c r="C302" s="3" t="s">
        <v>68</v>
      </c>
      <c r="D302" s="4" t="s">
        <v>376</v>
      </c>
      <c r="E302" s="30">
        <v>1220</v>
      </c>
      <c r="F302" s="30">
        <v>4</v>
      </c>
      <c r="G302" s="30">
        <v>12059.18</v>
      </c>
      <c r="H302" s="30">
        <v>47</v>
      </c>
      <c r="I302" s="59">
        <v>3660</v>
      </c>
      <c r="J302" s="59">
        <v>8</v>
      </c>
      <c r="K302">
        <f t="shared" si="116"/>
        <v>3660</v>
      </c>
      <c r="L302">
        <f t="shared" si="115"/>
        <v>8</v>
      </c>
    </row>
    <row r="303" spans="1:12" ht="18.75" x14ac:dyDescent="0.25">
      <c r="A303" s="3">
        <v>12</v>
      </c>
      <c r="B303" s="3" t="s">
        <v>377</v>
      </c>
      <c r="C303" s="3" t="s">
        <v>76</v>
      </c>
      <c r="D303" s="4" t="s">
        <v>378</v>
      </c>
      <c r="E303" s="30">
        <v>650</v>
      </c>
      <c r="F303" s="30">
        <v>1</v>
      </c>
      <c r="G303" s="30">
        <v>10308</v>
      </c>
      <c r="H303" s="30">
        <v>4</v>
      </c>
      <c r="I303" s="59">
        <v>1950</v>
      </c>
      <c r="J303" s="59">
        <v>2</v>
      </c>
      <c r="K303">
        <f t="shared" si="116"/>
        <v>1950</v>
      </c>
      <c r="L303">
        <f t="shared" si="115"/>
        <v>2</v>
      </c>
    </row>
    <row r="304" spans="1:12" ht="18.75" x14ac:dyDescent="0.25">
      <c r="A304" s="24">
        <v>13</v>
      </c>
      <c r="B304" s="24"/>
      <c r="C304" s="64"/>
      <c r="D304" s="25" t="s">
        <v>379</v>
      </c>
      <c r="E304" s="30"/>
      <c r="F304" s="30"/>
      <c r="G304" s="30"/>
      <c r="H304" s="30"/>
      <c r="I304" s="30"/>
      <c r="J304" s="30"/>
    </row>
    <row r="305" spans="1:10" ht="18.75" x14ac:dyDescent="0.25">
      <c r="A305" s="24">
        <v>14</v>
      </c>
      <c r="B305" s="24"/>
      <c r="C305" s="64"/>
      <c r="D305" s="2" t="s">
        <v>380</v>
      </c>
      <c r="E305" s="30"/>
      <c r="F305" s="30"/>
      <c r="G305" s="30"/>
      <c r="H305" s="30"/>
      <c r="I305" s="30"/>
      <c r="J305" s="30"/>
    </row>
    <row r="306" spans="1:10" ht="18.75" x14ac:dyDescent="0.25">
      <c r="A306" s="24">
        <v>15</v>
      </c>
      <c r="B306" s="24"/>
      <c r="C306" s="24"/>
      <c r="D306" s="25" t="s">
        <v>381</v>
      </c>
      <c r="E306" s="30"/>
      <c r="F306" s="30"/>
      <c r="G306" s="30"/>
      <c r="H306" s="30"/>
      <c r="I306" s="30"/>
      <c r="J306" s="30"/>
    </row>
    <row r="307" spans="1:10" ht="18.75" x14ac:dyDescent="0.25">
      <c r="A307" s="24">
        <v>16</v>
      </c>
      <c r="B307" s="24"/>
      <c r="C307" s="24"/>
      <c r="D307" s="25" t="s">
        <v>382</v>
      </c>
      <c r="E307" s="30"/>
      <c r="F307" s="30"/>
      <c r="G307" s="30"/>
      <c r="H307" s="30"/>
      <c r="I307" s="30"/>
      <c r="J307" s="30"/>
    </row>
    <row r="308" spans="1:10" ht="18.75" x14ac:dyDescent="0.25">
      <c r="A308" s="24">
        <v>17</v>
      </c>
      <c r="B308" s="24"/>
      <c r="C308" s="24"/>
      <c r="D308" s="25" t="s">
        <v>383</v>
      </c>
      <c r="E308" s="30"/>
      <c r="F308" s="30"/>
      <c r="G308" s="30"/>
      <c r="H308" s="30"/>
      <c r="I308" s="30"/>
      <c r="J308" s="30"/>
    </row>
    <row r="309" spans="1:10" ht="18.75" x14ac:dyDescent="0.25">
      <c r="A309" s="14"/>
      <c r="B309" s="14"/>
      <c r="C309" s="14"/>
      <c r="D309" s="15" t="s">
        <v>384</v>
      </c>
      <c r="E309" s="23">
        <f t="shared" ref="E309:J309" si="117">SUM(E292:E308)</f>
        <v>8959.369999999999</v>
      </c>
      <c r="F309" s="23">
        <f t="shared" si="117"/>
        <v>20.27786</v>
      </c>
      <c r="G309" s="23">
        <f t="shared" si="117"/>
        <v>121152.81</v>
      </c>
      <c r="H309" s="23">
        <f t="shared" si="117"/>
        <v>103</v>
      </c>
      <c r="I309" s="23">
        <f t="shared" si="117"/>
        <v>26805.11</v>
      </c>
      <c r="J309" s="23">
        <f t="shared" si="117"/>
        <v>21.560000000000002</v>
      </c>
    </row>
    <row r="310" spans="1:10" ht="18.75" x14ac:dyDescent="0.25">
      <c r="A310" s="3"/>
      <c r="B310" s="3" t="s">
        <v>385</v>
      </c>
      <c r="C310" s="3" t="s">
        <v>31</v>
      </c>
      <c r="D310" s="4" t="s">
        <v>386</v>
      </c>
      <c r="E310" s="30"/>
      <c r="F310" s="30"/>
      <c r="G310" s="30"/>
      <c r="H310" s="30"/>
      <c r="I310" s="30"/>
      <c r="J310" s="30"/>
    </row>
    <row r="311" spans="1:10" ht="20.45" customHeight="1" x14ac:dyDescent="0.25">
      <c r="A311" s="14"/>
      <c r="B311" s="14"/>
      <c r="C311" s="14"/>
      <c r="D311" s="15" t="s">
        <v>387</v>
      </c>
      <c r="E311" s="23">
        <f t="shared" ref="E311:J311" si="118">+E310+E309+E291+E289+E272+E266+E263+E241+E226+E224+E186+E136+E90</f>
        <v>35027.26</v>
      </c>
      <c r="F311" s="23">
        <f t="shared" si="118"/>
        <v>13269.047860000001</v>
      </c>
      <c r="G311" s="23">
        <f t="shared" si="118"/>
        <v>457099.61999999994</v>
      </c>
      <c r="H311" s="23">
        <f t="shared" si="118"/>
        <v>164265.91</v>
      </c>
      <c r="I311" s="23">
        <f t="shared" si="118"/>
        <v>106697.57</v>
      </c>
      <c r="J311" s="23">
        <f t="shared" si="118"/>
        <v>35251.06</v>
      </c>
    </row>
    <row r="312" spans="1:10" x14ac:dyDescent="0.25">
      <c r="A312" s="26"/>
      <c r="B312" s="26"/>
      <c r="C312" s="26"/>
      <c r="D312" s="27"/>
      <c r="E312" s="27"/>
      <c r="F312" s="27"/>
      <c r="G312" s="30">
        <v>455709</v>
      </c>
      <c r="H312" s="30">
        <v>156000</v>
      </c>
      <c r="I312" s="30"/>
      <c r="J312" s="30"/>
    </row>
    <row r="313" spans="1:10" x14ac:dyDescent="0.25">
      <c r="A313" s="26"/>
      <c r="B313" s="26"/>
      <c r="C313" s="26"/>
      <c r="D313" s="27"/>
      <c r="E313" s="27"/>
      <c r="F313" s="27"/>
      <c r="G313" s="30">
        <f>+G312/12</f>
        <v>37975.75</v>
      </c>
      <c r="H313" s="30"/>
      <c r="I313" s="30"/>
      <c r="J313" s="30"/>
    </row>
    <row r="314" spans="1:10" x14ac:dyDescent="0.25">
      <c r="A314" s="26"/>
      <c r="B314" s="26"/>
      <c r="C314" s="26"/>
      <c r="D314" s="27"/>
      <c r="E314" s="27"/>
      <c r="F314" s="27"/>
      <c r="G314" s="30"/>
      <c r="H314" s="30"/>
      <c r="I314" s="30"/>
      <c r="J314" s="30"/>
    </row>
    <row r="315" spans="1:10" x14ac:dyDescent="0.25">
      <c r="A315" s="26"/>
      <c r="B315" s="26"/>
      <c r="C315" s="26"/>
      <c r="D315" s="27"/>
      <c r="E315" s="27"/>
      <c r="F315" s="27"/>
      <c r="G315" s="30"/>
      <c r="H315" s="30"/>
      <c r="I315" s="30"/>
      <c r="J315" s="30"/>
    </row>
    <row r="316" spans="1:10" x14ac:dyDescent="0.25">
      <c r="A316" s="26"/>
      <c r="B316" s="26"/>
      <c r="C316" s="26"/>
      <c r="D316" s="27"/>
      <c r="E316" s="27"/>
      <c r="F316" s="27"/>
      <c r="G316" s="30"/>
      <c r="H316" s="30"/>
      <c r="I316" s="30"/>
      <c r="J316" s="30"/>
    </row>
    <row r="317" spans="1:10" x14ac:dyDescent="0.25">
      <c r="A317" s="26"/>
      <c r="B317" s="26"/>
      <c r="C317" s="26"/>
      <c r="D317" s="27"/>
      <c r="E317" s="27"/>
      <c r="F317" s="27"/>
      <c r="G317" s="30"/>
      <c r="H317" s="30"/>
      <c r="I317" s="30"/>
      <c r="J317" s="30"/>
    </row>
    <row r="318" spans="1:10" x14ac:dyDescent="0.25">
      <c r="A318" s="26"/>
      <c r="B318" s="26"/>
      <c r="C318" s="26"/>
      <c r="D318" s="27"/>
      <c r="E318" s="27"/>
      <c r="F318" s="27"/>
      <c r="G318" s="30"/>
      <c r="H318" s="30"/>
      <c r="I318" s="30"/>
      <c r="J318" s="30"/>
    </row>
  </sheetData>
  <autoFilter ref="E5:J313" xr:uid="{00000000-0009-0000-0000-000001000000}"/>
  <mergeCells count="4">
    <mergeCell ref="E4:F4"/>
    <mergeCell ref="G3:H3"/>
    <mergeCell ref="J3:K3"/>
    <mergeCell ref="I4:J4"/>
  </mergeCells>
  <conditionalFormatting sqref="E291:J291">
    <cfRule type="cellIs" dxfId="0" priority="8" operator="lessThan">
      <formula>0</formula>
    </cfRule>
  </conditionalFormatting>
  <pageMargins left="0.7" right="0.7" top="0.75" bottom="0.75" header="0.3" footer="0.3"/>
  <pageSetup scale="50" orientation="portrait" r:id="rId1"/>
  <rowBreaks count="2" manualBreakCount="2">
    <brk id="228" max="9" man="1"/>
    <brk id="28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Salary Pension Master Table </vt:lpstr>
      <vt:lpstr>'Salary Pension Master Table '!Print_Area</vt:lpstr>
      <vt:lpstr>'Salary Pension Master Table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2023-04-25T17:55:25Z</dcterms:modified>
</cp:coreProperties>
</file>